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088" windowHeight="8832" activeTab="0"/>
  </bookViews>
  <sheets>
    <sheet name="тек рем 2011 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'тек рем 2011 '!$10:$10</definedName>
    <definedName name="_xlnm.Print_Area" localSheetId="0">'тек рем 2011 '!$A$1:$U$102</definedName>
  </definedNames>
  <calcPr fullCalcOnLoad="1"/>
</workbook>
</file>

<file path=xl/sharedStrings.xml><?xml version="1.0" encoding="utf-8"?>
<sst xmlns="http://schemas.openxmlformats.org/spreadsheetml/2006/main" count="111" uniqueCount="111">
  <si>
    <t>Жилые дома ЖКХ г.Сельцо</t>
  </si>
  <si>
    <t>услуга: Текущий ремонт</t>
  </si>
  <si>
    <t>Декабрь    2011г.</t>
  </si>
  <si>
    <t>№</t>
  </si>
  <si>
    <t>Адрес</t>
  </si>
  <si>
    <t>выполнение н.н.г. Перевып.(+)            недовып.(-)</t>
  </si>
  <si>
    <t>всего оплачено с н.г.</t>
  </si>
  <si>
    <t>выполнение работ за январь</t>
  </si>
  <si>
    <t>выполнение работ за февраль</t>
  </si>
  <si>
    <t>выполнение работ за март</t>
  </si>
  <si>
    <t>выполнение работ за апрель</t>
  </si>
  <si>
    <t>выполнение работ за май</t>
  </si>
  <si>
    <t>выполнение работ за июнь</t>
  </si>
  <si>
    <t>выполнение работ за июль</t>
  </si>
  <si>
    <t>выполнение работ за август</t>
  </si>
  <si>
    <t>выполнение работ за сентябрь</t>
  </si>
  <si>
    <t>выполнение работ за Октябрь</t>
  </si>
  <si>
    <t>выполнение работ за Ноябрь</t>
  </si>
  <si>
    <t>выполнение работ за Декабрь</t>
  </si>
  <si>
    <t>выполнение работ с н.г.</t>
  </si>
  <si>
    <t>Фин.рез-т:  перевып(+) недовып(-)</t>
  </si>
  <si>
    <t xml:space="preserve">Фин.рез-т:  перевып(+) </t>
  </si>
  <si>
    <t>Фин.рез-т:   недовып(-)</t>
  </si>
  <si>
    <t>пер. Свердлова, 1</t>
  </si>
  <si>
    <t>пер. Свердлова, 3</t>
  </si>
  <si>
    <t>пер. Свердлова, 5</t>
  </si>
  <si>
    <t>пер. Свердлова, 6</t>
  </si>
  <si>
    <t>пер. Свердлова, 7</t>
  </si>
  <si>
    <t>пер. Свердлова, 8</t>
  </si>
  <si>
    <t>пер. Свердлова, 9</t>
  </si>
  <si>
    <t>пер. Свердлова, 13</t>
  </si>
  <si>
    <t>пр. Горького, 1</t>
  </si>
  <si>
    <t>пр. Горького, 2</t>
  </si>
  <si>
    <t>пр. Горького, 4</t>
  </si>
  <si>
    <t>пр. Горького, 5</t>
  </si>
  <si>
    <t>пр. Горького, 6</t>
  </si>
  <si>
    <t>пр. Горького, 7</t>
  </si>
  <si>
    <t>пр. Горького, 8</t>
  </si>
  <si>
    <t>пр. Горького, 8А</t>
  </si>
  <si>
    <t>пр. Горького, 9</t>
  </si>
  <si>
    <t>пр. Горького, 10</t>
  </si>
  <si>
    <t>пр. Горького, 11</t>
  </si>
  <si>
    <t>пр. Горького, 12</t>
  </si>
  <si>
    <t>пр. Горького, 13</t>
  </si>
  <si>
    <t>пр. Горького, 13А</t>
  </si>
  <si>
    <t>пр. Мейпариани, 1</t>
  </si>
  <si>
    <t>пр. Мейпариани, 3</t>
  </si>
  <si>
    <t>пр. Мейпариани, 5</t>
  </si>
  <si>
    <t>ул 60 лет Октября, 20</t>
  </si>
  <si>
    <t>ул.60 лет Октября, 20А</t>
  </si>
  <si>
    <t>ул. Горького, 1</t>
  </si>
  <si>
    <t>ул. Горького, 14</t>
  </si>
  <si>
    <t>ул. Горького, 19</t>
  </si>
  <si>
    <t>ул. Горького, 21</t>
  </si>
  <si>
    <t>ул. Кирова, 30</t>
  </si>
  <si>
    <t>ул. Кирова, 32</t>
  </si>
  <si>
    <t>ул. Кирова, 34</t>
  </si>
  <si>
    <t>ул. Кирова, 36</t>
  </si>
  <si>
    <t>ул. Кирова, 38</t>
  </si>
  <si>
    <t>ул. Кирова, 40</t>
  </si>
  <si>
    <t>ул. Кирова, 42</t>
  </si>
  <si>
    <t>ул. Кирова, 43</t>
  </si>
  <si>
    <t>ул. Кирова, 44</t>
  </si>
  <si>
    <t>ул. Кирова, 45</t>
  </si>
  <si>
    <t>ул. Кирова, 46</t>
  </si>
  <si>
    <t>ул. Кирова, 47</t>
  </si>
  <si>
    <t>ул. Кирова, 49</t>
  </si>
  <si>
    <t>ул. Кирова, 51</t>
  </si>
  <si>
    <t>ул. Кирова, 53</t>
  </si>
  <si>
    <t>ул. Кирова, 55</t>
  </si>
  <si>
    <t>ул. Кирова, 57</t>
  </si>
  <si>
    <t>ул. Кирова, 59</t>
  </si>
  <si>
    <t>ул. Кирова, 59А</t>
  </si>
  <si>
    <t>ул. Кирова, 61</t>
  </si>
  <si>
    <t>ул. Кирова, 61А</t>
  </si>
  <si>
    <t>ул. Кирова, 63</t>
  </si>
  <si>
    <t>ул. Куйбышева, 15</t>
  </si>
  <si>
    <t>ул. Куйбышева, 15А</t>
  </si>
  <si>
    <t>ул. Куйбышева, 17</t>
  </si>
  <si>
    <t>ул. Куйбышева, 17А</t>
  </si>
  <si>
    <t>ул. Куйбышева, 21</t>
  </si>
  <si>
    <t>ул. Куйбышева, 22</t>
  </si>
  <si>
    <t>ул. Куйбышева, 22А</t>
  </si>
  <si>
    <t>ул. Куйбышева, 24</t>
  </si>
  <si>
    <t>ул. Куйбышева, 24А</t>
  </si>
  <si>
    <t>ул. Куйбышева, 25</t>
  </si>
  <si>
    <t>ул. Куйбышева, 28</t>
  </si>
  <si>
    <t>ул. Мейпариани, 15А</t>
  </si>
  <si>
    <t>ул. Мейпариани, 18</t>
  </si>
  <si>
    <t>ул. Мейпариани, 20</t>
  </si>
  <si>
    <t>ул. Мейпариани, 21</t>
  </si>
  <si>
    <t>ул. Мейпариани, 22</t>
  </si>
  <si>
    <t>ул. Мейпариани, 24</t>
  </si>
  <si>
    <t>ул. Мейпариани, 26</t>
  </si>
  <si>
    <t>ул. Мейпариани, 28</t>
  </si>
  <si>
    <t>ул. Мейпариани, 30</t>
  </si>
  <si>
    <t>ул. Мейпариани, 32</t>
  </si>
  <si>
    <t>ул. Мейпариани, 34</t>
  </si>
  <si>
    <t>ул. Свердлова, 1</t>
  </si>
  <si>
    <t>ул. Свердлова, 3</t>
  </si>
  <si>
    <t>ул. Свердлова, 5</t>
  </si>
  <si>
    <t>ул. Свердлова, 6</t>
  </si>
  <si>
    <t>ул. Свердлова, 7</t>
  </si>
  <si>
    <t>ул. Свердлова, 8</t>
  </si>
  <si>
    <t>пр. Горького, 14</t>
  </si>
  <si>
    <t>ул. Промплощадка, 1</t>
  </si>
  <si>
    <t>пос. Хотылево</t>
  </si>
  <si>
    <t>ул. Промплощадка, 4</t>
  </si>
  <si>
    <t>ул. Промплощадка, 5</t>
  </si>
  <si>
    <t>Итого</t>
  </si>
  <si>
    <t>Экономист                                                                        А.Н. Журова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</si>
</sst>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[$-419]mmmm\ yyyy;@"/>
    <numFmt numFmtId="182" formatCode="0.0000"/>
    <numFmt numFmtId="183" formatCode="0.000"/>
    <numFmt numFmtId="184" formatCode="0.0"/>
    <numFmt numFmtId="185" formatCode="0.00000"/>
    <numFmt numFmtId="186" formatCode="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52">
      <alignment/>
      <protection/>
    </xf>
    <xf numFmtId="0" fontId="6" fillId="0" borderId="0" xfId="52" applyAlignment="1">
      <alignment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 applyAlignment="1">
      <alignment horizontal="center"/>
      <protection/>
    </xf>
    <xf numFmtId="0" fontId="23" fillId="0" borderId="0" xfId="52" applyFont="1">
      <alignment/>
      <protection/>
    </xf>
    <xf numFmtId="181" fontId="19" fillId="0" borderId="0" xfId="52" applyNumberFormat="1" applyFont="1" applyAlignment="1">
      <alignment horizontal="center"/>
      <protection/>
    </xf>
    <xf numFmtId="181" fontId="19" fillId="0" borderId="0" xfId="52" applyNumberFormat="1" applyFont="1" applyAlignment="1">
      <alignment horizontal="center"/>
      <protection/>
    </xf>
    <xf numFmtId="0" fontId="20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6" fillId="0" borderId="10" xfId="52" applyBorder="1" applyAlignment="1">
      <alignment horizontal="center"/>
      <protection/>
    </xf>
    <xf numFmtId="0" fontId="6" fillId="0" borderId="10" xfId="52" applyBorder="1">
      <alignment/>
      <protection/>
    </xf>
    <xf numFmtId="2" fontId="6" fillId="0" borderId="10" xfId="52" applyNumberFormat="1" applyBorder="1">
      <alignment/>
      <protection/>
    </xf>
    <xf numFmtId="0" fontId="20" fillId="0" borderId="10" xfId="52" applyFont="1" applyBorder="1">
      <alignment/>
      <protection/>
    </xf>
    <xf numFmtId="0" fontId="6" fillId="0" borderId="10" xfId="52" applyBorder="1" applyAlignment="1">
      <alignment horizontal="right"/>
      <protection/>
    </xf>
    <xf numFmtId="0" fontId="20" fillId="0" borderId="10" xfId="52" applyFont="1" applyBorder="1">
      <alignment/>
      <protection/>
    </xf>
    <xf numFmtId="0" fontId="20" fillId="24" borderId="10" xfId="52" applyFont="1" applyFill="1" applyBorder="1">
      <alignment/>
      <protection/>
    </xf>
    <xf numFmtId="0" fontId="6" fillId="24" borderId="10" xfId="52" applyFill="1" applyBorder="1" applyAlignment="1">
      <alignment horizontal="center"/>
      <protection/>
    </xf>
    <xf numFmtId="0" fontId="6" fillId="24" borderId="10" xfId="52" applyFill="1" applyBorder="1">
      <alignment/>
      <protection/>
    </xf>
    <xf numFmtId="0" fontId="6" fillId="24" borderId="10" xfId="52" applyFill="1" applyBorder="1" applyAlignment="1">
      <alignment horizontal="right"/>
      <protection/>
    </xf>
    <xf numFmtId="0" fontId="20" fillId="24" borderId="10" xfId="52" applyFont="1" applyFill="1" applyBorder="1">
      <alignment/>
      <protection/>
    </xf>
    <xf numFmtId="2" fontId="6" fillId="24" borderId="10" xfId="52" applyNumberFormat="1" applyFill="1" applyBorder="1">
      <alignment/>
      <protection/>
    </xf>
    <xf numFmtId="2" fontId="20" fillId="24" borderId="10" xfId="52" applyNumberFormat="1" applyFont="1" applyFill="1" applyBorder="1">
      <alignment/>
      <protection/>
    </xf>
    <xf numFmtId="0" fontId="6" fillId="25" borderId="10" xfId="52" applyFill="1" applyBorder="1" applyAlignment="1">
      <alignment horizontal="center"/>
      <protection/>
    </xf>
    <xf numFmtId="0" fontId="26" fillId="24" borderId="10" xfId="52" applyFont="1" applyFill="1" applyBorder="1">
      <alignment/>
      <protection/>
    </xf>
    <xf numFmtId="0" fontId="26" fillId="24" borderId="10" xfId="52" applyFont="1" applyFill="1" applyBorder="1" applyAlignment="1">
      <alignment horizontal="right" vertical="center" wrapText="1"/>
      <protection/>
    </xf>
    <xf numFmtId="0" fontId="26" fillId="0" borderId="10" xfId="52" applyFont="1" applyBorder="1" applyAlignment="1">
      <alignment horizontal="right" vertical="center" wrapText="1"/>
      <protection/>
    </xf>
    <xf numFmtId="0" fontId="26" fillId="24" borderId="10" xfId="52" applyFont="1" applyFill="1" applyBorder="1" applyAlignment="1">
      <alignment horizontal="right" vertical="center" wrapText="1"/>
      <protection/>
    </xf>
    <xf numFmtId="0" fontId="6" fillId="24" borderId="0" xfId="52" applyFill="1">
      <alignment/>
      <protection/>
    </xf>
    <xf numFmtId="0" fontId="6" fillId="3" borderId="10" xfId="52" applyFill="1" applyBorder="1" applyAlignment="1">
      <alignment horizontal="center"/>
      <protection/>
    </xf>
    <xf numFmtId="0" fontId="6" fillId="3" borderId="10" xfId="52" applyFill="1" applyBorder="1">
      <alignment/>
      <protection/>
    </xf>
    <xf numFmtId="2" fontId="6" fillId="3" borderId="10" xfId="52" applyNumberFormat="1" applyFill="1" applyBorder="1">
      <alignment/>
      <protection/>
    </xf>
    <xf numFmtId="0" fontId="20" fillId="3" borderId="10" xfId="52" applyFont="1" applyFill="1" applyBorder="1">
      <alignment/>
      <protection/>
    </xf>
    <xf numFmtId="0" fontId="6" fillId="3" borderId="10" xfId="52" applyFill="1" applyBorder="1" applyAlignment="1">
      <alignment horizontal="right"/>
      <protection/>
    </xf>
    <xf numFmtId="0" fontId="20" fillId="3" borderId="10" xfId="52" applyFont="1" applyFill="1" applyBorder="1">
      <alignment/>
      <protection/>
    </xf>
    <xf numFmtId="184" fontId="20" fillId="0" borderId="10" xfId="52" applyNumberFormat="1" applyFont="1" applyBorder="1">
      <alignment/>
      <protection/>
    </xf>
    <xf numFmtId="2" fontId="6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илые дома тек.рем.2011, янв-апр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CM105"/>
  <sheetViews>
    <sheetView tabSelected="1" view="pageBreakPreview" zoomScale="85" zoomScaleSheetLayoutView="85" workbookViewId="0" topLeftCell="A1">
      <selection activeCell="Q97" sqref="Q97"/>
    </sheetView>
  </sheetViews>
  <sheetFormatPr defaultColWidth="9.00390625" defaultRowHeight="12.75"/>
  <cols>
    <col min="1" max="1" width="4.50390625" style="1" customWidth="1"/>
    <col min="2" max="2" width="17.625" style="1" customWidth="1"/>
    <col min="3" max="3" width="11.25390625" style="1" customWidth="1"/>
    <col min="4" max="4" width="10.875" style="1" customWidth="1"/>
    <col min="5" max="5" width="7.75390625" style="1" customWidth="1"/>
    <col min="6" max="6" width="8.375" style="1" customWidth="1"/>
    <col min="7" max="7" width="8.50390625" style="1" customWidth="1"/>
    <col min="8" max="8" width="8.125" style="1" customWidth="1"/>
    <col min="9" max="9" width="9.50390625" style="1" customWidth="1"/>
    <col min="10" max="10" width="9.25390625" style="1" customWidth="1"/>
    <col min="11" max="11" width="8.00390625" style="1" customWidth="1"/>
    <col min="12" max="12" width="7.25390625" style="1" customWidth="1"/>
    <col min="13" max="13" width="10.50390625" style="1" customWidth="1"/>
    <col min="14" max="14" width="8.625" style="1" customWidth="1"/>
    <col min="15" max="15" width="8.125" style="1" customWidth="1"/>
    <col min="16" max="16" width="8.50390625" style="1" customWidth="1"/>
    <col min="17" max="17" width="9.625" style="1" customWidth="1"/>
    <col min="18" max="18" width="12.50390625" style="1" customWidth="1"/>
    <col min="19" max="16384" width="8.875" style="1" customWidth="1"/>
  </cols>
  <sheetData>
    <row r="2" spans="5:17" ht="12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1:17" ht="15">
      <c r="A5" s="3" t="s">
        <v>0</v>
      </c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6"/>
      <c r="Q5" s="6"/>
    </row>
    <row r="6" spans="1:16" ht="15">
      <c r="A6" s="7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7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">
      <c r="A8" s="9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0"/>
    </row>
    <row r="10" spans="1:20" ht="57" customHeight="1">
      <c r="A10" s="11" t="s">
        <v>3</v>
      </c>
      <c r="B10" s="11" t="s">
        <v>4</v>
      </c>
      <c r="C10" s="12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  <c r="K10" s="13" t="s">
        <v>13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4" t="s">
        <v>19</v>
      </c>
      <c r="R10" s="15" t="s">
        <v>20</v>
      </c>
      <c r="S10" s="15" t="s">
        <v>21</v>
      </c>
      <c r="T10" s="15" t="s">
        <v>22</v>
      </c>
    </row>
    <row r="11" spans="1:20" ht="12.75">
      <c r="A11" s="16">
        <v>1</v>
      </c>
      <c r="B11" s="17" t="s">
        <v>23</v>
      </c>
      <c r="C11" s="18">
        <v>32480.55</v>
      </c>
      <c r="D11" s="19">
        <v>22098.49</v>
      </c>
      <c r="E11" s="17">
        <v>1504</v>
      </c>
      <c r="F11" s="20">
        <v>2677</v>
      </c>
      <c r="G11" s="17">
        <v>0</v>
      </c>
      <c r="H11" s="17">
        <v>0</v>
      </c>
      <c r="I11" s="17">
        <f>2805+254+3367</f>
        <v>6426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21">
        <f aca="true" t="shared" si="0" ref="Q11:Q42">SUM(E11:P11)</f>
        <v>10607</v>
      </c>
      <c r="R11" s="18">
        <f aca="true" t="shared" si="1" ref="R11:R42">C11+Q11-D11</f>
        <v>20989.06</v>
      </c>
      <c r="S11" s="17">
        <f aca="true" t="shared" si="2" ref="S11:S42">IF(R11&gt;0,R11,"")</f>
        <v>20989.06</v>
      </c>
      <c r="T11" s="17">
        <f aca="true" t="shared" si="3" ref="T11:T42">IF(R11&lt;0,R11,"")</f>
      </c>
    </row>
    <row r="12" spans="1:20" ht="12.75">
      <c r="A12" s="16">
        <v>2</v>
      </c>
      <c r="B12" s="17" t="s">
        <v>24</v>
      </c>
      <c r="C12" s="18">
        <v>129262.08</v>
      </c>
      <c r="D12" s="19">
        <v>24086.72</v>
      </c>
      <c r="E12" s="17">
        <v>1648</v>
      </c>
      <c r="F12" s="20">
        <v>0</v>
      </c>
      <c r="G12" s="17">
        <v>0</v>
      </c>
      <c r="H12" s="17">
        <v>0</v>
      </c>
      <c r="I12" s="17">
        <v>4356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21">
        <f t="shared" si="0"/>
        <v>6004</v>
      </c>
      <c r="R12" s="18">
        <f t="shared" si="1"/>
        <v>111179.36000000002</v>
      </c>
      <c r="S12" s="17">
        <f t="shared" si="2"/>
        <v>111179.36000000002</v>
      </c>
      <c r="T12" s="17">
        <f t="shared" si="3"/>
      </c>
    </row>
    <row r="13" spans="1:20" ht="12.75">
      <c r="A13" s="16">
        <v>3</v>
      </c>
      <c r="B13" s="17" t="s">
        <v>25</v>
      </c>
      <c r="C13" s="18">
        <v>19557.91</v>
      </c>
      <c r="D13" s="19">
        <v>24393.9</v>
      </c>
      <c r="E13" s="17">
        <v>0</v>
      </c>
      <c r="F13" s="20">
        <v>381</v>
      </c>
      <c r="G13" s="17">
        <v>0</v>
      </c>
      <c r="H13" s="17">
        <v>8947</v>
      </c>
      <c r="I13" s="17">
        <v>5128</v>
      </c>
      <c r="J13" s="17">
        <v>0</v>
      </c>
      <c r="K13" s="17">
        <v>1406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21">
        <f t="shared" si="0"/>
        <v>15862</v>
      </c>
      <c r="R13" s="17">
        <f t="shared" si="1"/>
        <v>11026.010000000002</v>
      </c>
      <c r="S13" s="17">
        <f t="shared" si="2"/>
        <v>11026.010000000002</v>
      </c>
      <c r="T13" s="17">
        <f t="shared" si="3"/>
      </c>
    </row>
    <row r="14" spans="1:20" ht="12.75">
      <c r="A14" s="16">
        <v>4</v>
      </c>
      <c r="B14" s="17" t="s">
        <v>26</v>
      </c>
      <c r="C14" s="18">
        <v>72856.38</v>
      </c>
      <c r="D14" s="19">
        <v>22646.61</v>
      </c>
      <c r="E14" s="17">
        <v>327</v>
      </c>
      <c r="F14" s="20">
        <v>0</v>
      </c>
      <c r="G14" s="17">
        <v>0</v>
      </c>
      <c r="H14" s="17">
        <v>0</v>
      </c>
      <c r="I14" s="17">
        <v>3989</v>
      </c>
      <c r="J14" s="17">
        <v>6898</v>
      </c>
      <c r="K14" s="17">
        <v>0</v>
      </c>
      <c r="L14" s="17">
        <v>0</v>
      </c>
      <c r="M14" s="17">
        <v>0</v>
      </c>
      <c r="N14" s="17">
        <v>0</v>
      </c>
      <c r="O14" s="17">
        <v>1146</v>
      </c>
      <c r="P14" s="17">
        <v>0</v>
      </c>
      <c r="Q14" s="21">
        <f t="shared" si="0"/>
        <v>12360</v>
      </c>
      <c r="R14" s="17">
        <f t="shared" si="1"/>
        <v>62569.770000000004</v>
      </c>
      <c r="S14" s="17">
        <f t="shared" si="2"/>
        <v>62569.770000000004</v>
      </c>
      <c r="T14" s="17">
        <f t="shared" si="3"/>
      </c>
    </row>
    <row r="15" spans="1:20" ht="12.75">
      <c r="A15" s="16">
        <v>5</v>
      </c>
      <c r="B15" s="17" t="s">
        <v>27</v>
      </c>
      <c r="C15" s="18">
        <v>-16034.68</v>
      </c>
      <c r="D15" s="19">
        <v>29725.22</v>
      </c>
      <c r="E15" s="17">
        <v>27240</v>
      </c>
      <c r="F15" s="20">
        <v>1506</v>
      </c>
      <c r="G15" s="17">
        <v>1113</v>
      </c>
      <c r="H15" s="17">
        <v>34</v>
      </c>
      <c r="I15" s="17">
        <v>3621</v>
      </c>
      <c r="J15" s="17">
        <v>4387</v>
      </c>
      <c r="K15" s="17">
        <v>0</v>
      </c>
      <c r="L15" s="17">
        <f>33169-4385</f>
        <v>28784</v>
      </c>
      <c r="M15" s="17">
        <v>0</v>
      </c>
      <c r="N15" s="17">
        <v>0</v>
      </c>
      <c r="O15" s="17">
        <v>0</v>
      </c>
      <c r="P15" s="17">
        <v>0</v>
      </c>
      <c r="Q15" s="21">
        <f t="shared" si="0"/>
        <v>66685</v>
      </c>
      <c r="R15" s="18">
        <f t="shared" si="1"/>
        <v>20925.1</v>
      </c>
      <c r="S15" s="17">
        <f t="shared" si="2"/>
        <v>20925.1</v>
      </c>
      <c r="T15" s="17">
        <f t="shared" si="3"/>
      </c>
    </row>
    <row r="16" spans="1:20" ht="12.75">
      <c r="A16" s="16">
        <v>6</v>
      </c>
      <c r="B16" s="17" t="s">
        <v>28</v>
      </c>
      <c r="C16" s="18">
        <v>15077.87</v>
      </c>
      <c r="D16" s="19">
        <v>19984.65</v>
      </c>
      <c r="E16" s="17">
        <v>0</v>
      </c>
      <c r="F16" s="20">
        <v>1716</v>
      </c>
      <c r="G16" s="17">
        <v>0</v>
      </c>
      <c r="H16" s="17">
        <v>0</v>
      </c>
      <c r="I16" s="17">
        <v>3876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4473</v>
      </c>
      <c r="P16" s="17">
        <v>0</v>
      </c>
      <c r="Q16" s="21">
        <f t="shared" si="0"/>
        <v>10065</v>
      </c>
      <c r="R16" s="17">
        <f t="shared" si="1"/>
        <v>5158.220000000001</v>
      </c>
      <c r="S16" s="17">
        <f t="shared" si="2"/>
        <v>5158.220000000001</v>
      </c>
      <c r="T16" s="17">
        <f t="shared" si="3"/>
      </c>
    </row>
    <row r="17" spans="1:20" ht="12.75">
      <c r="A17" s="16">
        <v>7</v>
      </c>
      <c r="B17" s="17" t="s">
        <v>29</v>
      </c>
      <c r="C17" s="18">
        <v>56001.33</v>
      </c>
      <c r="D17" s="19">
        <v>24182.72</v>
      </c>
      <c r="E17" s="17">
        <v>0</v>
      </c>
      <c r="F17" s="20">
        <v>0</v>
      </c>
      <c r="G17" s="17">
        <v>0</v>
      </c>
      <c r="H17" s="17">
        <v>0</v>
      </c>
      <c r="I17" s="17">
        <v>4467</v>
      </c>
      <c r="J17" s="17"/>
      <c r="K17" s="17">
        <v>0</v>
      </c>
      <c r="L17" s="17">
        <v>0</v>
      </c>
      <c r="M17" s="17">
        <v>4328</v>
      </c>
      <c r="N17" s="17">
        <v>41149</v>
      </c>
      <c r="O17" s="17">
        <v>0</v>
      </c>
      <c r="P17" s="17">
        <v>0</v>
      </c>
      <c r="Q17" s="22">
        <f t="shared" si="0"/>
        <v>49944</v>
      </c>
      <c r="R17" s="17">
        <f t="shared" si="1"/>
        <v>81762.61</v>
      </c>
      <c r="S17" s="17">
        <f t="shared" si="2"/>
        <v>81762.61</v>
      </c>
      <c r="T17" s="17">
        <f t="shared" si="3"/>
      </c>
    </row>
    <row r="18" spans="1:20" ht="12.75">
      <c r="A18" s="16">
        <v>8</v>
      </c>
      <c r="B18" s="17" t="s">
        <v>30</v>
      </c>
      <c r="C18" s="18">
        <v>60313.24</v>
      </c>
      <c r="D18" s="19">
        <v>23988.23</v>
      </c>
      <c r="E18" s="17">
        <v>1506</v>
      </c>
      <c r="F18" s="20">
        <v>0</v>
      </c>
      <c r="G18" s="17">
        <v>4253</v>
      </c>
      <c r="H18" s="17">
        <v>0</v>
      </c>
      <c r="I18" s="17">
        <v>3876</v>
      </c>
      <c r="J18" s="17">
        <v>0</v>
      </c>
      <c r="K18" s="17">
        <v>0</v>
      </c>
      <c r="L18" s="17">
        <v>0</v>
      </c>
      <c r="M18" s="17">
        <v>0</v>
      </c>
      <c r="N18" s="17">
        <v>1849</v>
      </c>
      <c r="O18" s="17">
        <v>0</v>
      </c>
      <c r="P18" s="17">
        <v>0</v>
      </c>
      <c r="Q18" s="21">
        <f t="shared" si="0"/>
        <v>11484</v>
      </c>
      <c r="R18" s="18">
        <f t="shared" si="1"/>
        <v>47809.009999999995</v>
      </c>
      <c r="S18" s="17">
        <f t="shared" si="2"/>
        <v>47809.009999999995</v>
      </c>
      <c r="T18" s="17">
        <f t="shared" si="3"/>
      </c>
    </row>
    <row r="19" spans="1:20" ht="12.75">
      <c r="A19" s="16">
        <v>9</v>
      </c>
      <c r="B19" s="17" t="s">
        <v>31</v>
      </c>
      <c r="C19" s="18">
        <v>-31392.87</v>
      </c>
      <c r="D19" s="19">
        <v>167691.64</v>
      </c>
      <c r="E19" s="17">
        <v>18815</v>
      </c>
      <c r="F19" s="20">
        <v>20603</v>
      </c>
      <c r="G19" s="17">
        <v>63143</v>
      </c>
      <c r="H19" s="17">
        <v>34</v>
      </c>
      <c r="I19" s="17">
        <v>1588</v>
      </c>
      <c r="J19" s="17">
        <v>5874</v>
      </c>
      <c r="K19" s="17">
        <v>48028</v>
      </c>
      <c r="L19" s="17">
        <v>1554</v>
      </c>
      <c r="M19" s="17">
        <v>5923</v>
      </c>
      <c r="N19" s="17">
        <v>293</v>
      </c>
      <c r="O19" s="17">
        <v>2407</v>
      </c>
      <c r="P19" s="17">
        <v>6996</v>
      </c>
      <c r="Q19" s="21">
        <f t="shared" si="0"/>
        <v>175258</v>
      </c>
      <c r="R19" s="17">
        <f t="shared" si="1"/>
        <v>-23826.51000000001</v>
      </c>
      <c r="S19" s="17">
        <f t="shared" si="2"/>
      </c>
      <c r="T19" s="17">
        <f t="shared" si="3"/>
        <v>-23826.51000000001</v>
      </c>
    </row>
    <row r="20" spans="1:20" ht="12.75">
      <c r="A20" s="16">
        <v>10</v>
      </c>
      <c r="B20" s="17" t="s">
        <v>32</v>
      </c>
      <c r="C20" s="18">
        <v>297.59</v>
      </c>
      <c r="D20" s="19">
        <v>227358.9</v>
      </c>
      <c r="E20" s="17">
        <v>5578</v>
      </c>
      <c r="F20" s="20">
        <v>9884</v>
      </c>
      <c r="G20" s="17">
        <v>12250</v>
      </c>
      <c r="H20" s="17">
        <v>0</v>
      </c>
      <c r="I20" s="17">
        <v>1588</v>
      </c>
      <c r="J20" s="17">
        <v>45719</v>
      </c>
      <c r="K20" s="17">
        <v>70726</v>
      </c>
      <c r="L20" s="17">
        <v>439</v>
      </c>
      <c r="M20" s="17">
        <v>3259</v>
      </c>
      <c r="N20" s="17">
        <v>43716</v>
      </c>
      <c r="O20" s="17">
        <v>569</v>
      </c>
      <c r="P20" s="17">
        <v>0</v>
      </c>
      <c r="Q20" s="21">
        <f t="shared" si="0"/>
        <v>193728</v>
      </c>
      <c r="R20" s="17">
        <f t="shared" si="1"/>
        <v>-33333.31</v>
      </c>
      <c r="S20" s="17">
        <f t="shared" si="2"/>
      </c>
      <c r="T20" s="17">
        <f t="shared" si="3"/>
        <v>-33333.31</v>
      </c>
    </row>
    <row r="21" spans="1:20" ht="12.75">
      <c r="A21" s="16">
        <v>11</v>
      </c>
      <c r="B21" s="17" t="s">
        <v>33</v>
      </c>
      <c r="C21" s="18">
        <v>-15841.08</v>
      </c>
      <c r="D21" s="19">
        <v>212746.58</v>
      </c>
      <c r="E21" s="17">
        <v>0</v>
      </c>
      <c r="F21" s="20">
        <v>0</v>
      </c>
      <c r="G21" s="17">
        <v>66589</v>
      </c>
      <c r="H21" s="17">
        <v>34</v>
      </c>
      <c r="I21" s="17">
        <v>6534</v>
      </c>
      <c r="J21" s="17">
        <v>22927</v>
      </c>
      <c r="K21" s="17">
        <v>0</v>
      </c>
      <c r="L21" s="17">
        <v>66523</v>
      </c>
      <c r="M21" s="17">
        <v>19392</v>
      </c>
      <c r="N21" s="17">
        <v>61234</v>
      </c>
      <c r="O21" s="17">
        <v>0</v>
      </c>
      <c r="P21" s="17">
        <v>7551</v>
      </c>
      <c r="Q21" s="21">
        <f t="shared" si="0"/>
        <v>250784</v>
      </c>
      <c r="R21" s="17">
        <f t="shared" si="1"/>
        <v>22196.340000000026</v>
      </c>
      <c r="S21" s="17">
        <f t="shared" si="2"/>
        <v>22196.340000000026</v>
      </c>
      <c r="T21" s="17">
        <f t="shared" si="3"/>
      </c>
    </row>
    <row r="22" spans="1:20" ht="12.75">
      <c r="A22" s="16">
        <v>12</v>
      </c>
      <c r="B22" s="17" t="s">
        <v>34</v>
      </c>
      <c r="C22" s="18">
        <v>-65120.51</v>
      </c>
      <c r="D22" s="19">
        <v>213402.54</v>
      </c>
      <c r="E22" s="17">
        <v>4302</v>
      </c>
      <c r="F22" s="20">
        <v>1949</v>
      </c>
      <c r="G22" s="17">
        <v>1693</v>
      </c>
      <c r="H22" s="17">
        <v>3613</v>
      </c>
      <c r="I22" s="17">
        <v>1588</v>
      </c>
      <c r="J22" s="17">
        <v>38637</v>
      </c>
      <c r="K22" s="17">
        <f>136423+62833</f>
        <v>199256</v>
      </c>
      <c r="L22" s="17">
        <v>262591</v>
      </c>
      <c r="M22" s="17">
        <v>0</v>
      </c>
      <c r="N22" s="17">
        <v>377</v>
      </c>
      <c r="O22" s="17">
        <v>0</v>
      </c>
      <c r="P22" s="17">
        <v>886</v>
      </c>
      <c r="Q22" s="21">
        <f t="shared" si="0"/>
        <v>514892</v>
      </c>
      <c r="R22" s="17">
        <f t="shared" si="1"/>
        <v>236368.94999999998</v>
      </c>
      <c r="S22" s="17">
        <f t="shared" si="2"/>
        <v>236368.94999999998</v>
      </c>
      <c r="T22" s="17">
        <f t="shared" si="3"/>
      </c>
    </row>
    <row r="23" spans="1:20" ht="12.75">
      <c r="A23" s="16">
        <v>13</v>
      </c>
      <c r="B23" s="17" t="s">
        <v>35</v>
      </c>
      <c r="C23" s="18">
        <v>29966.97</v>
      </c>
      <c r="D23" s="19">
        <v>222207.18</v>
      </c>
      <c r="E23" s="17">
        <v>19880</v>
      </c>
      <c r="F23" s="20">
        <v>7629</v>
      </c>
      <c r="G23" s="17">
        <v>11318</v>
      </c>
      <c r="H23" s="17">
        <v>22789</v>
      </c>
      <c r="I23" s="17">
        <v>1588</v>
      </c>
      <c r="J23" s="17">
        <v>262063</v>
      </c>
      <c r="K23" s="17">
        <v>23068</v>
      </c>
      <c r="L23" s="17">
        <v>29607</v>
      </c>
      <c r="M23" s="17">
        <v>940</v>
      </c>
      <c r="N23" s="17">
        <v>19942</v>
      </c>
      <c r="O23" s="17">
        <v>0</v>
      </c>
      <c r="P23" s="17">
        <v>2560</v>
      </c>
      <c r="Q23" s="22">
        <f t="shared" si="0"/>
        <v>401384</v>
      </c>
      <c r="R23" s="17">
        <f t="shared" si="1"/>
        <v>209143.78999999998</v>
      </c>
      <c r="S23" s="17">
        <f t="shared" si="2"/>
        <v>209143.78999999998</v>
      </c>
      <c r="T23" s="17">
        <f t="shared" si="3"/>
      </c>
    </row>
    <row r="24" spans="1:20" ht="12.75">
      <c r="A24" s="16">
        <v>14</v>
      </c>
      <c r="B24" s="17" t="s">
        <v>36</v>
      </c>
      <c r="C24" s="18">
        <v>78410.98</v>
      </c>
      <c r="D24" s="19">
        <v>219749.21</v>
      </c>
      <c r="E24" s="17">
        <v>2397</v>
      </c>
      <c r="F24" s="20">
        <v>75490</v>
      </c>
      <c r="G24" s="17">
        <v>17125</v>
      </c>
      <c r="H24" s="17">
        <v>34</v>
      </c>
      <c r="I24" s="17">
        <v>16741</v>
      </c>
      <c r="J24" s="17">
        <v>24688</v>
      </c>
      <c r="K24" s="17">
        <v>0</v>
      </c>
      <c r="L24" s="17">
        <v>54619</v>
      </c>
      <c r="M24" s="17">
        <v>206658</v>
      </c>
      <c r="N24" s="17">
        <v>33207</v>
      </c>
      <c r="O24" s="17">
        <v>554</v>
      </c>
      <c r="P24" s="17">
        <v>1036</v>
      </c>
      <c r="Q24" s="22">
        <f t="shared" si="0"/>
        <v>432549</v>
      </c>
      <c r="R24" s="17">
        <f t="shared" si="1"/>
        <v>291210.77</v>
      </c>
      <c r="S24" s="17">
        <f t="shared" si="2"/>
        <v>291210.77</v>
      </c>
      <c r="T24" s="17">
        <f t="shared" si="3"/>
      </c>
    </row>
    <row r="25" spans="1:20" ht="12.75">
      <c r="A25" s="16">
        <v>15</v>
      </c>
      <c r="B25" s="17" t="s">
        <v>37</v>
      </c>
      <c r="C25" s="18">
        <v>294771.93</v>
      </c>
      <c r="D25" s="19">
        <v>268971.01</v>
      </c>
      <c r="E25" s="17">
        <v>8267</v>
      </c>
      <c r="F25" s="20">
        <v>1506</v>
      </c>
      <c r="G25" s="17">
        <v>13462</v>
      </c>
      <c r="H25" s="17">
        <v>34</v>
      </c>
      <c r="I25" s="17">
        <v>1588</v>
      </c>
      <c r="J25" s="17">
        <v>18623</v>
      </c>
      <c r="K25" s="17">
        <v>0</v>
      </c>
      <c r="L25" s="17">
        <v>17980</v>
      </c>
      <c r="M25" s="17">
        <v>12804</v>
      </c>
      <c r="N25" s="17">
        <v>0</v>
      </c>
      <c r="O25" s="17">
        <v>0</v>
      </c>
      <c r="P25" s="17">
        <v>186107</v>
      </c>
      <c r="Q25" s="22">
        <f t="shared" si="0"/>
        <v>260371</v>
      </c>
      <c r="R25" s="17">
        <f t="shared" si="1"/>
        <v>286171.9199999999</v>
      </c>
      <c r="S25" s="17">
        <f t="shared" si="2"/>
        <v>286171.9199999999</v>
      </c>
      <c r="T25" s="17">
        <f t="shared" si="3"/>
      </c>
    </row>
    <row r="26" spans="1:20" ht="12.75">
      <c r="A26" s="16">
        <v>16</v>
      </c>
      <c r="B26" s="17" t="s">
        <v>38</v>
      </c>
      <c r="C26" s="18">
        <v>411071.33</v>
      </c>
      <c r="D26" s="19">
        <v>501591.95</v>
      </c>
      <c r="E26" s="17">
        <v>0</v>
      </c>
      <c r="F26" s="20">
        <v>3011</v>
      </c>
      <c r="G26" s="17">
        <v>0</v>
      </c>
      <c r="H26" s="17">
        <v>34</v>
      </c>
      <c r="I26" s="17">
        <v>37725</v>
      </c>
      <c r="J26" s="17">
        <v>15586</v>
      </c>
      <c r="K26" s="17">
        <v>0</v>
      </c>
      <c r="L26" s="17">
        <v>1878</v>
      </c>
      <c r="M26" s="17">
        <v>0</v>
      </c>
      <c r="N26" s="17">
        <v>0</v>
      </c>
      <c r="O26" s="17">
        <v>3775</v>
      </c>
      <c r="P26" s="17">
        <v>4477</v>
      </c>
      <c r="Q26" s="21">
        <f t="shared" si="0"/>
        <v>66486</v>
      </c>
      <c r="R26" s="17">
        <f t="shared" si="1"/>
        <v>-24034.619999999995</v>
      </c>
      <c r="S26" s="17">
        <f t="shared" si="2"/>
      </c>
      <c r="T26" s="17">
        <f t="shared" si="3"/>
        <v>-24034.619999999995</v>
      </c>
    </row>
    <row r="27" spans="1:20" ht="12.75">
      <c r="A27" s="16">
        <v>17</v>
      </c>
      <c r="B27" s="17" t="s">
        <v>39</v>
      </c>
      <c r="C27" s="18">
        <v>-85869.67</v>
      </c>
      <c r="D27" s="19">
        <v>216930.12</v>
      </c>
      <c r="E27" s="17">
        <v>0</v>
      </c>
      <c r="F27" s="20">
        <v>15078</v>
      </c>
      <c r="G27" s="17">
        <v>0</v>
      </c>
      <c r="H27" s="17">
        <v>10200</v>
      </c>
      <c r="I27" s="17">
        <v>2820</v>
      </c>
      <c r="J27" s="17">
        <v>19137</v>
      </c>
      <c r="K27" s="17">
        <v>0</v>
      </c>
      <c r="L27" s="17">
        <v>68727</v>
      </c>
      <c r="M27" s="17">
        <v>103391</v>
      </c>
      <c r="N27" s="17">
        <v>8688</v>
      </c>
      <c r="O27" s="17">
        <v>67511</v>
      </c>
      <c r="P27" s="17">
        <v>28076</v>
      </c>
      <c r="Q27" s="22">
        <f t="shared" si="0"/>
        <v>323628</v>
      </c>
      <c r="R27" s="17">
        <f t="shared" si="1"/>
        <v>20828.21000000002</v>
      </c>
      <c r="S27" s="17">
        <f t="shared" si="2"/>
        <v>20828.21000000002</v>
      </c>
      <c r="T27" s="17">
        <f t="shared" si="3"/>
      </c>
    </row>
    <row r="28" spans="1:20" ht="12.75">
      <c r="A28" s="23">
        <v>18</v>
      </c>
      <c r="B28" s="24" t="s">
        <v>40</v>
      </c>
      <c r="C28" s="18">
        <v>-63331.21</v>
      </c>
      <c r="D28" s="19">
        <v>226076.07</v>
      </c>
      <c r="E28" s="24">
        <v>50</v>
      </c>
      <c r="F28" s="25">
        <v>0</v>
      </c>
      <c r="G28" s="24">
        <v>0</v>
      </c>
      <c r="H28" s="24">
        <v>151168</v>
      </c>
      <c r="I28" s="24">
        <v>78264</v>
      </c>
      <c r="J28" s="24">
        <v>19137</v>
      </c>
      <c r="K28" s="24">
        <v>0</v>
      </c>
      <c r="L28" s="24">
        <v>5008</v>
      </c>
      <c r="M28" s="24">
        <v>0</v>
      </c>
      <c r="N28" s="24">
        <v>3852</v>
      </c>
      <c r="O28" s="24">
        <v>92</v>
      </c>
      <c r="P28" s="24">
        <v>0</v>
      </c>
      <c r="Q28" s="22">
        <f t="shared" si="0"/>
        <v>257571</v>
      </c>
      <c r="R28" s="24">
        <f t="shared" si="1"/>
        <v>-31836.28</v>
      </c>
      <c r="S28" s="17">
        <f t="shared" si="2"/>
      </c>
      <c r="T28" s="17">
        <f t="shared" si="3"/>
        <v>-31836.28</v>
      </c>
    </row>
    <row r="29" spans="1:20" ht="12.75">
      <c r="A29" s="16">
        <v>19</v>
      </c>
      <c r="B29" s="17" t="s">
        <v>41</v>
      </c>
      <c r="C29" s="18">
        <v>-219109.34</v>
      </c>
      <c r="D29" s="26">
        <v>206327.04</v>
      </c>
      <c r="E29" s="17">
        <v>78361</v>
      </c>
      <c r="F29" s="20">
        <v>1940</v>
      </c>
      <c r="G29" s="17">
        <v>294</v>
      </c>
      <c r="H29" s="17">
        <v>3197</v>
      </c>
      <c r="I29" s="17">
        <v>8119</v>
      </c>
      <c r="J29" s="17">
        <v>9587</v>
      </c>
      <c r="K29" s="17">
        <v>116541</v>
      </c>
      <c r="L29" s="17">
        <v>21131</v>
      </c>
      <c r="M29" s="17">
        <v>42515</v>
      </c>
      <c r="N29" s="17">
        <v>8489</v>
      </c>
      <c r="O29" s="17">
        <v>1677</v>
      </c>
      <c r="P29" s="17">
        <v>0</v>
      </c>
      <c r="Q29" s="21">
        <f t="shared" si="0"/>
        <v>291851</v>
      </c>
      <c r="R29" s="18">
        <f t="shared" si="1"/>
        <v>-133585.38</v>
      </c>
      <c r="S29" s="17">
        <f t="shared" si="2"/>
      </c>
      <c r="T29" s="17">
        <f t="shared" si="3"/>
        <v>-133585.38</v>
      </c>
    </row>
    <row r="30" spans="1:20" ht="12.75">
      <c r="A30" s="16">
        <v>20</v>
      </c>
      <c r="B30" s="17" t="s">
        <v>42</v>
      </c>
      <c r="C30" s="18">
        <v>84474.25</v>
      </c>
      <c r="D30" s="19">
        <v>198541.12</v>
      </c>
      <c r="E30" s="17">
        <v>4856</v>
      </c>
      <c r="F30" s="20">
        <v>3814</v>
      </c>
      <c r="G30" s="17">
        <v>5442</v>
      </c>
      <c r="H30" s="17">
        <v>0</v>
      </c>
      <c r="I30" s="17">
        <v>113207</v>
      </c>
      <c r="J30" s="17">
        <v>263725</v>
      </c>
      <c r="K30" s="17">
        <v>79240</v>
      </c>
      <c r="L30" s="17">
        <v>10731</v>
      </c>
      <c r="M30" s="17">
        <v>4407</v>
      </c>
      <c r="N30" s="17">
        <v>1390</v>
      </c>
      <c r="O30" s="17">
        <v>830</v>
      </c>
      <c r="P30" s="17">
        <v>2103</v>
      </c>
      <c r="Q30" s="21">
        <f t="shared" si="0"/>
        <v>489745</v>
      </c>
      <c r="R30" s="17">
        <f t="shared" si="1"/>
        <v>375678.13</v>
      </c>
      <c r="S30" s="17">
        <f t="shared" si="2"/>
        <v>375678.13</v>
      </c>
      <c r="T30" s="17">
        <f t="shared" si="3"/>
      </c>
    </row>
    <row r="31" spans="1:20" ht="12.75">
      <c r="A31" s="16">
        <v>21</v>
      </c>
      <c r="B31" s="17" t="s">
        <v>43</v>
      </c>
      <c r="C31" s="18">
        <v>327688.16</v>
      </c>
      <c r="D31" s="19">
        <v>300275.63</v>
      </c>
      <c r="E31" s="17">
        <v>0</v>
      </c>
      <c r="F31" s="20">
        <v>3885</v>
      </c>
      <c r="G31" s="17">
        <v>3077</v>
      </c>
      <c r="H31" s="17">
        <v>2211</v>
      </c>
      <c r="I31" s="17">
        <v>115184</v>
      </c>
      <c r="J31" s="17">
        <v>14752</v>
      </c>
      <c r="K31" s="17">
        <v>0</v>
      </c>
      <c r="L31" s="17">
        <v>34054</v>
      </c>
      <c r="M31" s="17">
        <v>0</v>
      </c>
      <c r="N31" s="17">
        <v>147</v>
      </c>
      <c r="O31" s="17">
        <v>109321</v>
      </c>
      <c r="P31" s="17">
        <v>4206</v>
      </c>
      <c r="Q31" s="22">
        <f t="shared" si="0"/>
        <v>286837</v>
      </c>
      <c r="R31" s="17">
        <f t="shared" si="1"/>
        <v>314249.5299999999</v>
      </c>
      <c r="S31" s="17">
        <f t="shared" si="2"/>
        <v>314249.5299999999</v>
      </c>
      <c r="T31" s="17">
        <f t="shared" si="3"/>
      </c>
    </row>
    <row r="32" spans="1:20" ht="12.75">
      <c r="A32" s="16">
        <v>22</v>
      </c>
      <c r="B32" s="17" t="s">
        <v>44</v>
      </c>
      <c r="C32" s="18">
        <v>-120130.24</v>
      </c>
      <c r="D32" s="19">
        <v>200878.89</v>
      </c>
      <c r="E32" s="17">
        <v>1504</v>
      </c>
      <c r="F32" s="20">
        <v>9786</v>
      </c>
      <c r="G32" s="17">
        <v>13553</v>
      </c>
      <c r="H32" s="17">
        <v>34</v>
      </c>
      <c r="I32" s="17">
        <v>46562</v>
      </c>
      <c r="J32" s="17">
        <v>19137</v>
      </c>
      <c r="K32" s="17">
        <v>9379</v>
      </c>
      <c r="L32" s="17">
        <v>4565</v>
      </c>
      <c r="M32" s="17">
        <v>33678</v>
      </c>
      <c r="N32" s="17">
        <v>2276</v>
      </c>
      <c r="O32" s="17">
        <v>1070</v>
      </c>
      <c r="P32" s="17">
        <v>0</v>
      </c>
      <c r="Q32" s="22">
        <f t="shared" si="0"/>
        <v>141544</v>
      </c>
      <c r="R32" s="17">
        <f t="shared" si="1"/>
        <v>-179465.13</v>
      </c>
      <c r="S32" s="17">
        <f t="shared" si="2"/>
      </c>
      <c r="T32" s="17">
        <f t="shared" si="3"/>
        <v>-179465.13</v>
      </c>
    </row>
    <row r="33" spans="1:20" ht="12.75">
      <c r="A33" s="16">
        <v>23</v>
      </c>
      <c r="B33" s="24" t="s">
        <v>45</v>
      </c>
      <c r="C33" s="18">
        <v>73990.08</v>
      </c>
      <c r="D33" s="19">
        <v>64618.21</v>
      </c>
      <c r="E33" s="17">
        <v>0</v>
      </c>
      <c r="F33" s="20">
        <v>34</v>
      </c>
      <c r="G33" s="17">
        <v>0</v>
      </c>
      <c r="H33" s="17">
        <v>0</v>
      </c>
      <c r="I33" s="17">
        <v>6514</v>
      </c>
      <c r="J33" s="17">
        <v>0</v>
      </c>
      <c r="K33" s="17">
        <v>0</v>
      </c>
      <c r="L33" s="17">
        <v>0</v>
      </c>
      <c r="M33" s="17">
        <v>0</v>
      </c>
      <c r="N33" s="17">
        <v>293</v>
      </c>
      <c r="O33" s="17">
        <v>147</v>
      </c>
      <c r="P33" s="17">
        <v>1246</v>
      </c>
      <c r="Q33" s="21">
        <f t="shared" si="0"/>
        <v>8234</v>
      </c>
      <c r="R33" s="17">
        <f t="shared" si="1"/>
        <v>17605.870000000003</v>
      </c>
      <c r="S33" s="17">
        <f t="shared" si="2"/>
        <v>17605.870000000003</v>
      </c>
      <c r="T33" s="17">
        <f t="shared" si="3"/>
      </c>
    </row>
    <row r="34" spans="1:20" ht="12.75">
      <c r="A34" s="16">
        <v>24</v>
      </c>
      <c r="B34" s="24" t="s">
        <v>46</v>
      </c>
      <c r="C34" s="18">
        <v>-106844.98</v>
      </c>
      <c r="D34" s="19">
        <v>137295.67</v>
      </c>
      <c r="E34" s="17">
        <v>0</v>
      </c>
      <c r="F34" s="20">
        <v>0</v>
      </c>
      <c r="G34" s="17">
        <v>1430</v>
      </c>
      <c r="H34" s="17">
        <v>34</v>
      </c>
      <c r="I34" s="17">
        <v>13205</v>
      </c>
      <c r="J34" s="17">
        <v>6900</v>
      </c>
      <c r="K34" s="17">
        <v>0</v>
      </c>
      <c r="L34" s="17">
        <v>0</v>
      </c>
      <c r="M34" s="17">
        <v>28226</v>
      </c>
      <c r="N34" s="17">
        <v>5660</v>
      </c>
      <c r="O34" s="17">
        <v>7566</v>
      </c>
      <c r="P34" s="17">
        <v>323</v>
      </c>
      <c r="Q34" s="21">
        <f t="shared" si="0"/>
        <v>63344</v>
      </c>
      <c r="R34" s="17">
        <f t="shared" si="1"/>
        <v>-180796.65000000002</v>
      </c>
      <c r="S34" s="17">
        <f t="shared" si="2"/>
      </c>
      <c r="T34" s="17">
        <f t="shared" si="3"/>
        <v>-180796.65000000002</v>
      </c>
    </row>
    <row r="35" spans="1:20" ht="12.75">
      <c r="A35" s="16">
        <v>25</v>
      </c>
      <c r="B35" s="24" t="s">
        <v>47</v>
      </c>
      <c r="C35" s="27">
        <v>-9156.05</v>
      </c>
      <c r="D35" s="28">
        <v>127866.09</v>
      </c>
      <c r="E35" s="24">
        <v>12516</v>
      </c>
      <c r="F35" s="25">
        <v>7348</v>
      </c>
      <c r="G35" s="24">
        <v>94507</v>
      </c>
      <c r="H35" s="24">
        <v>34</v>
      </c>
      <c r="I35" s="24">
        <v>0</v>
      </c>
      <c r="J35" s="24">
        <v>8251</v>
      </c>
      <c r="K35" s="24">
        <v>0</v>
      </c>
      <c r="L35" s="24">
        <v>0</v>
      </c>
      <c r="M35" s="24">
        <v>0</v>
      </c>
      <c r="N35" s="24">
        <v>1887</v>
      </c>
      <c r="O35" s="24">
        <v>1236</v>
      </c>
      <c r="P35" s="24">
        <v>0</v>
      </c>
      <c r="Q35" s="22">
        <f t="shared" si="0"/>
        <v>125779</v>
      </c>
      <c r="R35" s="24">
        <f t="shared" si="1"/>
        <v>-11243.14</v>
      </c>
      <c r="S35" s="17">
        <f t="shared" si="2"/>
      </c>
      <c r="T35" s="17">
        <f t="shared" si="3"/>
        <v>-11243.14</v>
      </c>
    </row>
    <row r="36" spans="1:20" ht="12.75">
      <c r="A36" s="29">
        <v>26</v>
      </c>
      <c r="B36" s="30" t="s">
        <v>48</v>
      </c>
      <c r="C36" s="27">
        <v>659051</v>
      </c>
      <c r="D36" s="26">
        <v>90929.25</v>
      </c>
      <c r="E36" s="24">
        <v>0</v>
      </c>
      <c r="F36" s="25">
        <v>1506</v>
      </c>
      <c r="G36" s="24">
        <v>2204</v>
      </c>
      <c r="H36" s="24">
        <v>34</v>
      </c>
      <c r="I36" s="24">
        <v>0</v>
      </c>
      <c r="J36" s="24">
        <v>10264</v>
      </c>
      <c r="K36" s="24">
        <v>0</v>
      </c>
      <c r="L36" s="24">
        <v>0</v>
      </c>
      <c r="M36" s="24">
        <v>0</v>
      </c>
      <c r="N36" s="24">
        <v>6301</v>
      </c>
      <c r="O36" s="24">
        <v>0</v>
      </c>
      <c r="P36" s="24">
        <v>2659</v>
      </c>
      <c r="Q36" s="22">
        <f t="shared" si="0"/>
        <v>22968</v>
      </c>
      <c r="R36" s="24">
        <f t="shared" si="1"/>
        <v>591089.75</v>
      </c>
      <c r="S36" s="17">
        <f t="shared" si="2"/>
        <v>591089.75</v>
      </c>
      <c r="T36" s="17">
        <f t="shared" si="3"/>
      </c>
    </row>
    <row r="37" spans="1:20" ht="12.75">
      <c r="A37" s="16">
        <v>27</v>
      </c>
      <c r="B37" s="30" t="s">
        <v>49</v>
      </c>
      <c r="C37" s="18">
        <v>22605.57</v>
      </c>
      <c r="D37" s="26">
        <v>115371.99</v>
      </c>
      <c r="E37" s="17">
        <v>0</v>
      </c>
      <c r="F37" s="20">
        <v>3580</v>
      </c>
      <c r="G37" s="17">
        <v>4652</v>
      </c>
      <c r="H37" s="17">
        <v>34</v>
      </c>
      <c r="I37" s="17">
        <v>1240</v>
      </c>
      <c r="J37" s="17">
        <v>8093</v>
      </c>
      <c r="K37" s="17">
        <v>0</v>
      </c>
      <c r="L37" s="17">
        <v>0</v>
      </c>
      <c r="M37" s="17">
        <v>0</v>
      </c>
      <c r="N37" s="17">
        <v>11063</v>
      </c>
      <c r="O37" s="17">
        <v>0</v>
      </c>
      <c r="P37" s="17">
        <f>28055+3610</f>
        <v>31665</v>
      </c>
      <c r="Q37" s="21">
        <f t="shared" si="0"/>
        <v>60327</v>
      </c>
      <c r="R37" s="17">
        <f t="shared" si="1"/>
        <v>-32439.42</v>
      </c>
      <c r="S37" s="17">
        <f t="shared" si="2"/>
      </c>
      <c r="T37" s="17">
        <f t="shared" si="3"/>
        <v>-32439.42</v>
      </c>
    </row>
    <row r="38" spans="1:20" ht="12.75">
      <c r="A38" s="16">
        <v>28</v>
      </c>
      <c r="B38" s="17" t="s">
        <v>50</v>
      </c>
      <c r="C38" s="18">
        <v>-25101</v>
      </c>
      <c r="D38" s="19">
        <v>113341.27</v>
      </c>
      <c r="E38" s="17">
        <v>0</v>
      </c>
      <c r="F38" s="20">
        <v>4073</v>
      </c>
      <c r="G38" s="17">
        <v>1444</v>
      </c>
      <c r="H38" s="17">
        <v>0</v>
      </c>
      <c r="I38" s="17">
        <v>63492</v>
      </c>
      <c r="J38" s="17">
        <v>12882</v>
      </c>
      <c r="K38" s="17">
        <v>30092</v>
      </c>
      <c r="L38" s="17">
        <v>449</v>
      </c>
      <c r="M38" s="17">
        <v>0</v>
      </c>
      <c r="N38" s="17">
        <v>12734</v>
      </c>
      <c r="O38" s="17">
        <v>0</v>
      </c>
      <c r="P38" s="17">
        <v>0</v>
      </c>
      <c r="Q38" s="21">
        <f t="shared" si="0"/>
        <v>125166</v>
      </c>
      <c r="R38" s="17">
        <f t="shared" si="1"/>
        <v>-13276.270000000004</v>
      </c>
      <c r="S38" s="17">
        <f t="shared" si="2"/>
      </c>
      <c r="T38" s="17">
        <f t="shared" si="3"/>
        <v>-13276.270000000004</v>
      </c>
    </row>
    <row r="39" spans="1:20" ht="12.75">
      <c r="A39" s="16">
        <v>29</v>
      </c>
      <c r="B39" s="17" t="s">
        <v>51</v>
      </c>
      <c r="C39" s="18">
        <v>10457.46</v>
      </c>
      <c r="D39" s="19">
        <v>352461.82</v>
      </c>
      <c r="E39" s="17">
        <v>4143</v>
      </c>
      <c r="F39" s="20">
        <v>4155</v>
      </c>
      <c r="G39" s="17">
        <v>548</v>
      </c>
      <c r="H39" s="17">
        <v>140625</v>
      </c>
      <c r="I39" s="17">
        <v>142023</v>
      </c>
      <c r="J39" s="17">
        <v>24456</v>
      </c>
      <c r="K39" s="17">
        <v>48062</v>
      </c>
      <c r="L39" s="17">
        <v>102346</v>
      </c>
      <c r="M39" s="17">
        <v>46283</v>
      </c>
      <c r="N39" s="17">
        <v>27090</v>
      </c>
      <c r="O39" s="17">
        <v>20732</v>
      </c>
      <c r="P39" s="17">
        <v>7776</v>
      </c>
      <c r="Q39" s="21">
        <f t="shared" si="0"/>
        <v>568239</v>
      </c>
      <c r="R39" s="17">
        <f t="shared" si="1"/>
        <v>226234.63999999996</v>
      </c>
      <c r="S39" s="17">
        <f t="shared" si="2"/>
        <v>226234.63999999996</v>
      </c>
      <c r="T39" s="17">
        <f t="shared" si="3"/>
      </c>
    </row>
    <row r="40" spans="1:20" ht="12.75">
      <c r="A40" s="16">
        <v>30</v>
      </c>
      <c r="B40" s="17" t="s">
        <v>52</v>
      </c>
      <c r="C40" s="18">
        <v>-2871.21</v>
      </c>
      <c r="D40" s="19">
        <v>16354.21</v>
      </c>
      <c r="E40" s="17">
        <v>1056</v>
      </c>
      <c r="F40" s="20">
        <v>0</v>
      </c>
      <c r="G40" s="17">
        <v>431</v>
      </c>
      <c r="H40" s="17">
        <v>0</v>
      </c>
      <c r="I40" s="17">
        <v>3836</v>
      </c>
      <c r="J40" s="17">
        <v>7239</v>
      </c>
      <c r="K40" s="17">
        <v>5512</v>
      </c>
      <c r="L40" s="17">
        <v>0</v>
      </c>
      <c r="M40" s="17">
        <v>0</v>
      </c>
      <c r="N40" s="17">
        <v>793</v>
      </c>
      <c r="O40" s="17">
        <v>0</v>
      </c>
      <c r="P40" s="17">
        <v>0</v>
      </c>
      <c r="Q40" s="21">
        <f t="shared" si="0"/>
        <v>18867</v>
      </c>
      <c r="R40" s="17">
        <f t="shared" si="1"/>
        <v>-358.41999999999825</v>
      </c>
      <c r="S40" s="17">
        <f t="shared" si="2"/>
      </c>
      <c r="T40" s="17">
        <f t="shared" si="3"/>
        <v>-358.41999999999825</v>
      </c>
    </row>
    <row r="41" spans="1:20" ht="12.75">
      <c r="A41" s="16">
        <v>31</v>
      </c>
      <c r="B41" s="24" t="s">
        <v>53</v>
      </c>
      <c r="C41" s="18">
        <v>27406.78</v>
      </c>
      <c r="D41" s="19">
        <v>13543.96</v>
      </c>
      <c r="E41" s="17"/>
      <c r="F41" s="20">
        <v>0</v>
      </c>
      <c r="G41" s="17">
        <v>0</v>
      </c>
      <c r="H41" s="17">
        <v>0</v>
      </c>
      <c r="I41" s="17">
        <v>5429</v>
      </c>
      <c r="J41" s="17">
        <v>0</v>
      </c>
      <c r="K41" s="17"/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1">
        <f t="shared" si="0"/>
        <v>5429</v>
      </c>
      <c r="R41" s="17">
        <f t="shared" si="1"/>
        <v>19291.82</v>
      </c>
      <c r="S41" s="17">
        <f t="shared" si="2"/>
        <v>19291.82</v>
      </c>
      <c r="T41" s="17">
        <f t="shared" si="3"/>
      </c>
    </row>
    <row r="42" spans="1:20" ht="12.75">
      <c r="A42" s="16">
        <v>32</v>
      </c>
      <c r="B42" s="17" t="s">
        <v>54</v>
      </c>
      <c r="C42" s="18">
        <v>130559.74</v>
      </c>
      <c r="D42" s="19">
        <v>357709.28</v>
      </c>
      <c r="E42" s="17">
        <v>1506</v>
      </c>
      <c r="F42" s="31">
        <v>5545</v>
      </c>
      <c r="G42" s="17">
        <v>3453</v>
      </c>
      <c r="H42" s="17">
        <v>3452</v>
      </c>
      <c r="I42" s="17">
        <v>34697</v>
      </c>
      <c r="J42" s="17">
        <v>18524</v>
      </c>
      <c r="K42" s="17">
        <v>20564</v>
      </c>
      <c r="L42" s="17">
        <v>7691</v>
      </c>
      <c r="M42" s="17">
        <v>29484</v>
      </c>
      <c r="N42" s="17">
        <v>13441</v>
      </c>
      <c r="O42" s="17">
        <v>78016</v>
      </c>
      <c r="P42" s="17">
        <v>11314</v>
      </c>
      <c r="Q42" s="21">
        <f t="shared" si="0"/>
        <v>227687</v>
      </c>
      <c r="R42" s="17">
        <f t="shared" si="1"/>
        <v>537.4599999999627</v>
      </c>
      <c r="S42" s="17">
        <f t="shared" si="2"/>
        <v>537.4599999999627</v>
      </c>
      <c r="T42" s="17">
        <f t="shared" si="3"/>
      </c>
    </row>
    <row r="43" spans="1:20" ht="12.75">
      <c r="A43" s="16">
        <v>33</v>
      </c>
      <c r="B43" s="17" t="s">
        <v>55</v>
      </c>
      <c r="C43" s="18">
        <v>-46573.61</v>
      </c>
      <c r="D43" s="19">
        <v>37337.28</v>
      </c>
      <c r="E43" s="17">
        <v>1506</v>
      </c>
      <c r="F43" s="20">
        <v>0</v>
      </c>
      <c r="G43" s="17">
        <v>0</v>
      </c>
      <c r="H43" s="17">
        <v>0</v>
      </c>
      <c r="I43" s="17">
        <v>19784</v>
      </c>
      <c r="J43" s="17">
        <v>0</v>
      </c>
      <c r="K43" s="17">
        <v>0</v>
      </c>
      <c r="L43" s="17">
        <v>171</v>
      </c>
      <c r="M43" s="17">
        <v>430</v>
      </c>
      <c r="N43" s="17">
        <v>0</v>
      </c>
      <c r="O43" s="17">
        <v>0</v>
      </c>
      <c r="P43" s="17">
        <v>39686</v>
      </c>
      <c r="Q43" s="21">
        <f aca="true" t="shared" si="4" ref="Q43:Q74">SUM(E43:P43)</f>
        <v>61577</v>
      </c>
      <c r="R43" s="17">
        <f aca="true" t="shared" si="5" ref="R43:R74">C43+Q43-D43</f>
        <v>-22333.89</v>
      </c>
      <c r="S43" s="17">
        <f aca="true" t="shared" si="6" ref="S43:S74">IF(R43&gt;0,R43,"")</f>
      </c>
      <c r="T43" s="17">
        <f aca="true" t="shared" si="7" ref="T43:T74">IF(R43&lt;0,R43,"")</f>
        <v>-22333.89</v>
      </c>
    </row>
    <row r="44" spans="1:20" ht="12.75">
      <c r="A44" s="16">
        <v>34</v>
      </c>
      <c r="B44" s="24" t="s">
        <v>56</v>
      </c>
      <c r="C44" s="18">
        <v>51481.14</v>
      </c>
      <c r="D44" s="19">
        <v>28567.14</v>
      </c>
      <c r="E44" s="17">
        <v>3010</v>
      </c>
      <c r="F44" s="32">
        <v>0</v>
      </c>
      <c r="G44" s="17"/>
      <c r="H44" s="17">
        <v>0</v>
      </c>
      <c r="I44" s="17">
        <f>13790-1588</f>
        <v>12202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21">
        <f t="shared" si="4"/>
        <v>15212</v>
      </c>
      <c r="R44" s="17">
        <f t="shared" si="5"/>
        <v>38126</v>
      </c>
      <c r="S44" s="17">
        <f t="shared" si="6"/>
        <v>38126</v>
      </c>
      <c r="T44" s="17">
        <f t="shared" si="7"/>
      </c>
    </row>
    <row r="45" spans="1:20" ht="12.75">
      <c r="A45" s="16">
        <v>35</v>
      </c>
      <c r="B45" s="24" t="s">
        <v>57</v>
      </c>
      <c r="C45" s="18">
        <v>-37690.47</v>
      </c>
      <c r="D45" s="19">
        <v>26595.09</v>
      </c>
      <c r="E45" s="17">
        <v>0</v>
      </c>
      <c r="F45" s="20">
        <v>0</v>
      </c>
      <c r="G45" s="17"/>
      <c r="H45" s="17">
        <v>0</v>
      </c>
      <c r="I45" s="17">
        <f>13790-1588</f>
        <v>12202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21">
        <f t="shared" si="4"/>
        <v>12202</v>
      </c>
      <c r="R45" s="17">
        <f t="shared" si="5"/>
        <v>-52083.56</v>
      </c>
      <c r="S45" s="17">
        <f t="shared" si="6"/>
      </c>
      <c r="T45" s="17">
        <f t="shared" si="7"/>
        <v>-52083.56</v>
      </c>
    </row>
    <row r="46" spans="1:20" ht="12.75">
      <c r="A46" s="16">
        <v>36</v>
      </c>
      <c r="B46" s="24" t="s">
        <v>58</v>
      </c>
      <c r="C46" s="18">
        <v>72698.51</v>
      </c>
      <c r="D46" s="19">
        <v>28169.4</v>
      </c>
      <c r="E46" s="17">
        <f>3010-1588</f>
        <v>1422</v>
      </c>
      <c r="F46" s="32">
        <v>1716</v>
      </c>
      <c r="G46" s="17"/>
      <c r="H46" s="17">
        <v>0</v>
      </c>
      <c r="I46" s="17">
        <f>3718-3469.11</f>
        <v>248.88999999999987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1002</v>
      </c>
      <c r="P46" s="17">
        <v>3216</v>
      </c>
      <c r="Q46" s="21">
        <f t="shared" si="4"/>
        <v>7604.889999999999</v>
      </c>
      <c r="R46" s="17">
        <f t="shared" si="5"/>
        <v>52133.99999999999</v>
      </c>
      <c r="S46" s="17">
        <f t="shared" si="6"/>
        <v>52133.99999999999</v>
      </c>
      <c r="T46" s="17">
        <f t="shared" si="7"/>
      </c>
    </row>
    <row r="47" spans="1:20" ht="12.75">
      <c r="A47" s="16">
        <v>37</v>
      </c>
      <c r="B47" s="17" t="s">
        <v>59</v>
      </c>
      <c r="C47" s="18">
        <v>-967.01</v>
      </c>
      <c r="D47" s="19">
        <v>33231.7</v>
      </c>
      <c r="E47" s="17">
        <v>2256</v>
      </c>
      <c r="F47" s="20">
        <f>11349-9642</f>
        <v>1707</v>
      </c>
      <c r="G47" s="17">
        <v>2807</v>
      </c>
      <c r="H47" s="17">
        <v>34</v>
      </c>
      <c r="I47" s="17">
        <v>20293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21">
        <f t="shared" si="4"/>
        <v>27097</v>
      </c>
      <c r="R47" s="17">
        <f t="shared" si="5"/>
        <v>-7101.7099999999955</v>
      </c>
      <c r="S47" s="17">
        <f t="shared" si="6"/>
      </c>
      <c r="T47" s="17">
        <f t="shared" si="7"/>
        <v>-7101.7099999999955</v>
      </c>
    </row>
    <row r="48" spans="1:20" ht="12.75">
      <c r="A48" s="16">
        <v>38</v>
      </c>
      <c r="B48" s="24" t="s">
        <v>60</v>
      </c>
      <c r="C48" s="18">
        <v>-45517.63</v>
      </c>
      <c r="D48" s="19">
        <v>134324.23</v>
      </c>
      <c r="E48" s="24">
        <v>1134</v>
      </c>
      <c r="F48" s="25">
        <v>1506</v>
      </c>
      <c r="G48" s="24"/>
      <c r="H48" s="24">
        <v>3942</v>
      </c>
      <c r="I48" s="24">
        <v>12329</v>
      </c>
      <c r="J48" s="24">
        <v>45725</v>
      </c>
      <c r="K48" s="24">
        <v>0</v>
      </c>
      <c r="L48" s="24">
        <v>0</v>
      </c>
      <c r="M48" s="24">
        <v>20009</v>
      </c>
      <c r="N48" s="24">
        <v>740</v>
      </c>
      <c r="O48" s="24">
        <v>0</v>
      </c>
      <c r="P48" s="24">
        <v>1540</v>
      </c>
      <c r="Q48" s="21">
        <f t="shared" si="4"/>
        <v>86925</v>
      </c>
      <c r="R48" s="17">
        <f t="shared" si="5"/>
        <v>-92916.86000000002</v>
      </c>
      <c r="S48" s="17">
        <f t="shared" si="6"/>
      </c>
      <c r="T48" s="17">
        <f t="shared" si="7"/>
        <v>-92916.86000000002</v>
      </c>
    </row>
    <row r="49" spans="1:20" ht="12.75">
      <c r="A49" s="16">
        <v>39</v>
      </c>
      <c r="B49" s="17" t="s">
        <v>61</v>
      </c>
      <c r="C49" s="18">
        <v>168727.77</v>
      </c>
      <c r="D49" s="26">
        <v>336241.32</v>
      </c>
      <c r="E49" s="17">
        <v>20041</v>
      </c>
      <c r="F49" s="32">
        <v>14462</v>
      </c>
      <c r="G49" s="17"/>
      <c r="H49" s="17">
        <v>18796</v>
      </c>
      <c r="I49" s="17">
        <v>32016</v>
      </c>
      <c r="J49" s="17">
        <v>73114</v>
      </c>
      <c r="K49" s="17">
        <v>26203</v>
      </c>
      <c r="L49" s="17">
        <v>33730</v>
      </c>
      <c r="M49" s="17">
        <v>22733</v>
      </c>
      <c r="N49" s="17">
        <v>0</v>
      </c>
      <c r="O49" s="17">
        <v>1350</v>
      </c>
      <c r="P49" s="17">
        <v>2103</v>
      </c>
      <c r="Q49" s="21">
        <f t="shared" si="4"/>
        <v>244548</v>
      </c>
      <c r="R49" s="17">
        <f t="shared" si="5"/>
        <v>77034.45000000001</v>
      </c>
      <c r="S49" s="17">
        <f t="shared" si="6"/>
        <v>77034.45000000001</v>
      </c>
      <c r="T49" s="17">
        <f t="shared" si="7"/>
      </c>
    </row>
    <row r="50" spans="1:20" ht="12.75">
      <c r="A50" s="16">
        <v>40</v>
      </c>
      <c r="B50" s="17" t="s">
        <v>62</v>
      </c>
      <c r="C50" s="18">
        <v>-95538.25</v>
      </c>
      <c r="D50" s="19">
        <v>119779.48</v>
      </c>
      <c r="E50" s="17">
        <v>0</v>
      </c>
      <c r="F50" s="20">
        <v>50</v>
      </c>
      <c r="G50" s="17"/>
      <c r="H50" s="17">
        <v>49163</v>
      </c>
      <c r="I50" s="17">
        <v>12313</v>
      </c>
      <c r="J50" s="17">
        <v>0</v>
      </c>
      <c r="K50" s="17">
        <v>0</v>
      </c>
      <c r="L50" s="17">
        <v>0</v>
      </c>
      <c r="M50" s="17">
        <v>1560</v>
      </c>
      <c r="N50" s="17">
        <v>545330</v>
      </c>
      <c r="O50" s="17">
        <v>0</v>
      </c>
      <c r="P50" s="17">
        <v>2195</v>
      </c>
      <c r="Q50" s="21">
        <f t="shared" si="4"/>
        <v>610611</v>
      </c>
      <c r="R50" s="17">
        <f t="shared" si="5"/>
        <v>395293.27</v>
      </c>
      <c r="S50" s="17">
        <f t="shared" si="6"/>
        <v>395293.27</v>
      </c>
      <c r="T50" s="17">
        <f t="shared" si="7"/>
      </c>
    </row>
    <row r="51" spans="1:20" ht="12.75">
      <c r="A51" s="16">
        <v>41</v>
      </c>
      <c r="B51" s="17" t="s">
        <v>63</v>
      </c>
      <c r="C51" s="18">
        <v>31159.43</v>
      </c>
      <c r="D51" s="19">
        <v>31624.91</v>
      </c>
      <c r="E51" s="17">
        <v>1506</v>
      </c>
      <c r="F51" s="20">
        <v>753</v>
      </c>
      <c r="G51" s="17">
        <v>2273</v>
      </c>
      <c r="H51" s="17">
        <v>0</v>
      </c>
      <c r="I51" s="17">
        <v>1763</v>
      </c>
      <c r="J51" s="17">
        <v>13553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21">
        <f t="shared" si="4"/>
        <v>19848</v>
      </c>
      <c r="R51" s="17">
        <f t="shared" si="5"/>
        <v>19382.52</v>
      </c>
      <c r="S51" s="17">
        <f t="shared" si="6"/>
        <v>19382.52</v>
      </c>
      <c r="T51" s="17">
        <f t="shared" si="7"/>
      </c>
    </row>
    <row r="52" spans="1:20" ht="12.75">
      <c r="A52" s="16">
        <v>42</v>
      </c>
      <c r="B52" s="17" t="s">
        <v>64</v>
      </c>
      <c r="C52" s="18">
        <v>108896.18</v>
      </c>
      <c r="D52" s="19">
        <v>109982.36</v>
      </c>
      <c r="E52" s="17">
        <v>2256</v>
      </c>
      <c r="F52" s="33">
        <v>12151</v>
      </c>
      <c r="G52" s="17">
        <v>0</v>
      </c>
      <c r="H52" s="17">
        <v>11792</v>
      </c>
      <c r="I52" s="17">
        <v>9706</v>
      </c>
      <c r="J52" s="17">
        <v>1199</v>
      </c>
      <c r="K52" s="17">
        <v>0</v>
      </c>
      <c r="L52" s="17">
        <v>0</v>
      </c>
      <c r="M52" s="17">
        <v>2220</v>
      </c>
      <c r="N52" s="17">
        <v>5599</v>
      </c>
      <c r="O52" s="17">
        <v>8343</v>
      </c>
      <c r="P52" s="17">
        <v>13192</v>
      </c>
      <c r="Q52" s="21">
        <f t="shared" si="4"/>
        <v>66458</v>
      </c>
      <c r="R52" s="18">
        <f t="shared" si="5"/>
        <v>65371.81999999999</v>
      </c>
      <c r="S52" s="17">
        <f t="shared" si="6"/>
        <v>65371.81999999999</v>
      </c>
      <c r="T52" s="17">
        <f t="shared" si="7"/>
      </c>
    </row>
    <row r="53" spans="1:20" ht="12.75">
      <c r="A53" s="16">
        <v>43</v>
      </c>
      <c r="B53" s="17" t="s">
        <v>65</v>
      </c>
      <c r="C53" s="18">
        <v>210640.14</v>
      </c>
      <c r="D53" s="19">
        <v>16591.08</v>
      </c>
      <c r="E53" s="17">
        <v>1506</v>
      </c>
      <c r="F53" s="33">
        <v>0</v>
      </c>
      <c r="G53" s="17">
        <v>7495</v>
      </c>
      <c r="H53" s="17">
        <v>0</v>
      </c>
      <c r="I53" s="17">
        <v>6639</v>
      </c>
      <c r="J53" s="17">
        <v>0</v>
      </c>
      <c r="K53" s="17">
        <v>0</v>
      </c>
      <c r="L53" s="17">
        <v>0</v>
      </c>
      <c r="M53" s="17"/>
      <c r="N53" s="17">
        <v>0</v>
      </c>
      <c r="O53" s="17">
        <v>0</v>
      </c>
      <c r="P53" s="17">
        <v>0</v>
      </c>
      <c r="Q53" s="21">
        <f t="shared" si="4"/>
        <v>15640</v>
      </c>
      <c r="R53" s="17">
        <f t="shared" si="5"/>
        <v>209689.06</v>
      </c>
      <c r="S53" s="17">
        <f t="shared" si="6"/>
        <v>209689.06</v>
      </c>
      <c r="T53" s="17">
        <f t="shared" si="7"/>
      </c>
    </row>
    <row r="54" spans="1:20" ht="12.75">
      <c r="A54" s="16">
        <v>44</v>
      </c>
      <c r="B54" s="17" t="s">
        <v>66</v>
      </c>
      <c r="C54" s="18">
        <v>44570.05</v>
      </c>
      <c r="D54" s="19">
        <v>18739.48</v>
      </c>
      <c r="E54" s="17">
        <v>3010</v>
      </c>
      <c r="F54" s="20">
        <v>0</v>
      </c>
      <c r="G54" s="17">
        <v>3927</v>
      </c>
      <c r="H54" s="17">
        <v>0</v>
      </c>
      <c r="I54" s="17">
        <v>6639</v>
      </c>
      <c r="J54" s="17">
        <v>0</v>
      </c>
      <c r="K54" s="17">
        <v>0</v>
      </c>
      <c r="L54" s="17">
        <v>0</v>
      </c>
      <c r="M54" s="17"/>
      <c r="N54" s="17">
        <v>0</v>
      </c>
      <c r="O54" s="17">
        <v>0</v>
      </c>
      <c r="P54" s="17">
        <v>0</v>
      </c>
      <c r="Q54" s="21">
        <f t="shared" si="4"/>
        <v>13576</v>
      </c>
      <c r="R54" s="17">
        <f t="shared" si="5"/>
        <v>39406.57000000001</v>
      </c>
      <c r="S54" s="17">
        <f t="shared" si="6"/>
        <v>39406.57000000001</v>
      </c>
      <c r="T54" s="17">
        <f t="shared" si="7"/>
      </c>
    </row>
    <row r="55" spans="1:20" ht="12.75">
      <c r="A55" s="16">
        <v>45</v>
      </c>
      <c r="B55" s="17" t="s">
        <v>67</v>
      </c>
      <c r="C55" s="18">
        <v>28879.91</v>
      </c>
      <c r="D55" s="19">
        <v>29303.63</v>
      </c>
      <c r="E55" s="17">
        <v>3869</v>
      </c>
      <c r="F55" s="20">
        <v>0</v>
      </c>
      <c r="G55" s="17">
        <v>0</v>
      </c>
      <c r="H55" s="17">
        <v>2237</v>
      </c>
      <c r="I55" s="17">
        <v>8487</v>
      </c>
      <c r="J55" s="17">
        <v>0</v>
      </c>
      <c r="K55" s="17">
        <v>0</v>
      </c>
      <c r="L55" s="17">
        <v>0</v>
      </c>
      <c r="M55" s="17"/>
      <c r="N55" s="17">
        <v>0</v>
      </c>
      <c r="O55" s="17">
        <v>0</v>
      </c>
      <c r="P55" s="17">
        <v>0</v>
      </c>
      <c r="Q55" s="21">
        <f t="shared" si="4"/>
        <v>14593</v>
      </c>
      <c r="R55" s="17">
        <f t="shared" si="5"/>
        <v>14169.280000000002</v>
      </c>
      <c r="S55" s="17">
        <f t="shared" si="6"/>
        <v>14169.280000000002</v>
      </c>
      <c r="T55" s="17">
        <f t="shared" si="7"/>
      </c>
    </row>
    <row r="56" spans="1:20" ht="12.75">
      <c r="A56" s="16">
        <v>46</v>
      </c>
      <c r="B56" s="17" t="s">
        <v>68</v>
      </c>
      <c r="C56" s="18">
        <v>-16565.83</v>
      </c>
      <c r="D56" s="19">
        <v>19726.36</v>
      </c>
      <c r="E56" s="17">
        <v>57</v>
      </c>
      <c r="F56" s="20">
        <v>0</v>
      </c>
      <c r="G56" s="17">
        <v>0</v>
      </c>
      <c r="H56" s="17">
        <v>0</v>
      </c>
      <c r="I56" s="17">
        <v>22006</v>
      </c>
      <c r="J56" s="17">
        <v>0</v>
      </c>
      <c r="K56" s="17">
        <v>0</v>
      </c>
      <c r="L56" s="17">
        <v>0</v>
      </c>
      <c r="M56" s="17"/>
      <c r="N56" s="17">
        <v>0</v>
      </c>
      <c r="O56" s="17">
        <v>230</v>
      </c>
      <c r="P56" s="17">
        <v>42439</v>
      </c>
      <c r="Q56" s="21">
        <f t="shared" si="4"/>
        <v>64732</v>
      </c>
      <c r="R56" s="17">
        <f t="shared" si="5"/>
        <v>28439.809999999998</v>
      </c>
      <c r="S56" s="17">
        <f t="shared" si="6"/>
        <v>28439.809999999998</v>
      </c>
      <c r="T56" s="17">
        <f t="shared" si="7"/>
      </c>
    </row>
    <row r="57" spans="1:20" ht="12.75">
      <c r="A57" s="16">
        <v>47</v>
      </c>
      <c r="B57" s="17" t="s">
        <v>69</v>
      </c>
      <c r="C57" s="18">
        <v>-15745.88</v>
      </c>
      <c r="D57" s="19">
        <v>16491.78</v>
      </c>
      <c r="E57" s="17">
        <v>0</v>
      </c>
      <c r="F57" s="20">
        <v>0</v>
      </c>
      <c r="G57" s="17">
        <v>0</v>
      </c>
      <c r="H57" s="17">
        <v>0</v>
      </c>
      <c r="I57" s="17">
        <v>6697</v>
      </c>
      <c r="J57" s="17">
        <v>0</v>
      </c>
      <c r="K57" s="17">
        <v>0</v>
      </c>
      <c r="L57" s="17">
        <v>0</v>
      </c>
      <c r="M57" s="17"/>
      <c r="N57" s="17">
        <v>0</v>
      </c>
      <c r="O57" s="17">
        <v>0</v>
      </c>
      <c r="P57" s="17">
        <v>1355</v>
      </c>
      <c r="Q57" s="21">
        <f t="shared" si="4"/>
        <v>8052</v>
      </c>
      <c r="R57" s="17">
        <f t="shared" si="5"/>
        <v>-24185.659999999996</v>
      </c>
      <c r="S57" s="17">
        <f t="shared" si="6"/>
      </c>
      <c r="T57" s="17">
        <f t="shared" si="7"/>
        <v>-24185.659999999996</v>
      </c>
    </row>
    <row r="58" spans="1:20" ht="12.75">
      <c r="A58" s="16">
        <v>48</v>
      </c>
      <c r="B58" s="17" t="s">
        <v>70</v>
      </c>
      <c r="C58" s="18">
        <v>-27597.65</v>
      </c>
      <c r="D58" s="26">
        <v>40720.35</v>
      </c>
      <c r="E58" s="24">
        <v>0</v>
      </c>
      <c r="F58" s="33"/>
      <c r="G58" s="24">
        <v>1096</v>
      </c>
      <c r="H58" s="24">
        <v>0</v>
      </c>
      <c r="I58" s="24">
        <v>24314</v>
      </c>
      <c r="J58" s="24">
        <f>43172-8883</f>
        <v>34289</v>
      </c>
      <c r="K58" s="24">
        <v>0</v>
      </c>
      <c r="L58" s="24">
        <v>0</v>
      </c>
      <c r="M58" s="24"/>
      <c r="N58" s="24">
        <v>2110</v>
      </c>
      <c r="O58" s="24">
        <v>138</v>
      </c>
      <c r="P58" s="24">
        <v>147</v>
      </c>
      <c r="Q58" s="22">
        <f t="shared" si="4"/>
        <v>62094</v>
      </c>
      <c r="R58" s="24">
        <f t="shared" si="5"/>
        <v>-6224</v>
      </c>
      <c r="S58" s="17">
        <f t="shared" si="6"/>
      </c>
      <c r="T58" s="17">
        <f t="shared" si="7"/>
        <v>-6224</v>
      </c>
    </row>
    <row r="59" spans="1:20" ht="12.75">
      <c r="A59" s="16">
        <v>49</v>
      </c>
      <c r="B59" s="17" t="s">
        <v>71</v>
      </c>
      <c r="C59" s="18">
        <v>60983</v>
      </c>
      <c r="D59" s="19">
        <v>109393.24</v>
      </c>
      <c r="E59" s="17">
        <v>987</v>
      </c>
      <c r="F59" s="20">
        <v>7615</v>
      </c>
      <c r="G59" s="17">
        <v>2450</v>
      </c>
      <c r="H59" s="17">
        <v>3873</v>
      </c>
      <c r="I59" s="17">
        <v>28792</v>
      </c>
      <c r="J59" s="17">
        <v>139</v>
      </c>
      <c r="K59" s="17">
        <v>0</v>
      </c>
      <c r="L59" s="17">
        <v>1634</v>
      </c>
      <c r="M59" s="17">
        <v>1883</v>
      </c>
      <c r="N59" s="17">
        <v>2711</v>
      </c>
      <c r="O59" s="17">
        <v>2205</v>
      </c>
      <c r="P59" s="17">
        <f>91536-72072</f>
        <v>19464</v>
      </c>
      <c r="Q59" s="21">
        <f t="shared" si="4"/>
        <v>71753</v>
      </c>
      <c r="R59" s="17">
        <f t="shared" si="5"/>
        <v>23342.759999999995</v>
      </c>
      <c r="S59" s="17">
        <f t="shared" si="6"/>
        <v>23342.759999999995</v>
      </c>
      <c r="T59" s="17">
        <f t="shared" si="7"/>
      </c>
    </row>
    <row r="60" spans="1:20" ht="12.75">
      <c r="A60" s="16">
        <v>50</v>
      </c>
      <c r="B60" s="17" t="s">
        <v>72</v>
      </c>
      <c r="C60" s="18">
        <v>53334.95</v>
      </c>
      <c r="D60" s="19">
        <v>16050.68</v>
      </c>
      <c r="E60" s="17">
        <v>0</v>
      </c>
      <c r="F60" s="20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/>
      <c r="N60" s="17">
        <v>0</v>
      </c>
      <c r="O60" s="17">
        <v>0</v>
      </c>
      <c r="P60" s="17">
        <v>0</v>
      </c>
      <c r="Q60" s="21">
        <f t="shared" si="4"/>
        <v>0</v>
      </c>
      <c r="R60" s="17">
        <f t="shared" si="5"/>
        <v>37284.27</v>
      </c>
      <c r="S60" s="17">
        <f t="shared" si="6"/>
        <v>37284.27</v>
      </c>
      <c r="T60" s="17">
        <f t="shared" si="7"/>
      </c>
    </row>
    <row r="61" spans="1:20" ht="12.75">
      <c r="A61" s="16">
        <v>51</v>
      </c>
      <c r="B61" s="17" t="s">
        <v>73</v>
      </c>
      <c r="C61" s="18">
        <v>1084.56</v>
      </c>
      <c r="D61" s="19">
        <v>109912.59</v>
      </c>
      <c r="E61" s="17">
        <v>4590</v>
      </c>
      <c r="F61" s="33">
        <v>3211</v>
      </c>
      <c r="G61" s="17">
        <v>0</v>
      </c>
      <c r="H61" s="17">
        <v>178</v>
      </c>
      <c r="I61" s="17">
        <v>8219</v>
      </c>
      <c r="J61" s="17">
        <v>605</v>
      </c>
      <c r="K61" s="17">
        <v>0</v>
      </c>
      <c r="L61" s="17">
        <v>0</v>
      </c>
      <c r="M61" s="17">
        <v>33649</v>
      </c>
      <c r="N61" s="17">
        <v>0</v>
      </c>
      <c r="O61" s="17">
        <v>11461</v>
      </c>
      <c r="P61" s="17">
        <v>122423</v>
      </c>
      <c r="Q61" s="21">
        <f t="shared" si="4"/>
        <v>184336</v>
      </c>
      <c r="R61" s="17">
        <f t="shared" si="5"/>
        <v>75507.97</v>
      </c>
      <c r="S61" s="17">
        <f t="shared" si="6"/>
        <v>75507.97</v>
      </c>
      <c r="T61" s="17">
        <f t="shared" si="7"/>
      </c>
    </row>
    <row r="62" spans="1:20" ht="12.75">
      <c r="A62" s="16">
        <v>52</v>
      </c>
      <c r="B62" s="17" t="s">
        <v>74</v>
      </c>
      <c r="C62" s="18">
        <v>51232.01</v>
      </c>
      <c r="D62" s="19">
        <v>65335.82</v>
      </c>
      <c r="E62" s="17">
        <v>0</v>
      </c>
      <c r="F62" s="20">
        <v>0</v>
      </c>
      <c r="G62" s="17">
        <v>0</v>
      </c>
      <c r="H62" s="17">
        <v>34</v>
      </c>
      <c r="I62" s="17">
        <v>7105</v>
      </c>
      <c r="J62" s="17">
        <v>0</v>
      </c>
      <c r="K62" s="17">
        <v>0</v>
      </c>
      <c r="L62" s="17">
        <v>0</v>
      </c>
      <c r="M62" s="17">
        <v>5087</v>
      </c>
      <c r="N62" s="17">
        <v>226</v>
      </c>
      <c r="O62" s="17">
        <v>0</v>
      </c>
      <c r="P62" s="17">
        <v>1321</v>
      </c>
      <c r="Q62" s="21">
        <f t="shared" si="4"/>
        <v>13773</v>
      </c>
      <c r="R62" s="17">
        <f t="shared" si="5"/>
        <v>-330.8099999999977</v>
      </c>
      <c r="S62" s="17">
        <f t="shared" si="6"/>
      </c>
      <c r="T62" s="17">
        <f t="shared" si="7"/>
        <v>-330.8099999999977</v>
      </c>
    </row>
    <row r="63" spans="1:91" ht="12.75">
      <c r="A63" s="23">
        <v>53</v>
      </c>
      <c r="B63" s="24" t="s">
        <v>75</v>
      </c>
      <c r="C63" s="27">
        <v>7044.12</v>
      </c>
      <c r="D63" s="26">
        <v>123155.77</v>
      </c>
      <c r="E63" s="24">
        <v>0</v>
      </c>
      <c r="F63" s="33">
        <v>5020</v>
      </c>
      <c r="G63" s="24">
        <v>0</v>
      </c>
      <c r="H63" s="24">
        <v>34</v>
      </c>
      <c r="I63" s="24">
        <v>9690</v>
      </c>
      <c r="J63" s="24">
        <v>0</v>
      </c>
      <c r="K63" s="24">
        <v>0</v>
      </c>
      <c r="L63" s="24">
        <v>0</v>
      </c>
      <c r="M63" s="24">
        <v>0</v>
      </c>
      <c r="N63" s="24">
        <v>3012</v>
      </c>
      <c r="O63" s="24">
        <v>1037</v>
      </c>
      <c r="P63" s="24">
        <v>1295</v>
      </c>
      <c r="Q63" s="22">
        <f t="shared" si="4"/>
        <v>20088</v>
      </c>
      <c r="R63" s="24">
        <f t="shared" si="5"/>
        <v>-96023.65000000001</v>
      </c>
      <c r="S63" s="17">
        <f t="shared" si="6"/>
      </c>
      <c r="T63" s="17">
        <f t="shared" si="7"/>
        <v>-96023.65000000001</v>
      </c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</row>
    <row r="64" spans="1:91" ht="12.75">
      <c r="A64" s="23">
        <v>54</v>
      </c>
      <c r="B64" s="24" t="s">
        <v>76</v>
      </c>
      <c r="C64" s="27">
        <v>113422</v>
      </c>
      <c r="D64" s="26">
        <v>125461.76</v>
      </c>
      <c r="E64" s="24">
        <v>1556</v>
      </c>
      <c r="F64" s="25">
        <v>11124</v>
      </c>
      <c r="G64" s="24">
        <v>2432</v>
      </c>
      <c r="H64" s="24">
        <v>14924</v>
      </c>
      <c r="I64" s="24">
        <v>3503</v>
      </c>
      <c r="J64" s="24">
        <v>21915</v>
      </c>
      <c r="K64" s="24">
        <v>0</v>
      </c>
      <c r="L64" s="24">
        <v>20155</v>
      </c>
      <c r="M64" s="24">
        <v>113077</v>
      </c>
      <c r="N64" s="24">
        <v>0</v>
      </c>
      <c r="O64" s="24">
        <v>293</v>
      </c>
      <c r="P64" s="24">
        <v>0</v>
      </c>
      <c r="Q64" s="22">
        <f t="shared" si="4"/>
        <v>188979</v>
      </c>
      <c r="R64" s="24">
        <f t="shared" si="5"/>
        <v>176939.24</v>
      </c>
      <c r="S64" s="17">
        <f t="shared" si="6"/>
        <v>176939.24</v>
      </c>
      <c r="T64" s="17">
        <f t="shared" si="7"/>
      </c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</row>
    <row r="65" spans="1:91" ht="12.75">
      <c r="A65" s="23">
        <v>55</v>
      </c>
      <c r="B65" s="24" t="s">
        <v>77</v>
      </c>
      <c r="C65" s="27">
        <v>79195.03</v>
      </c>
      <c r="D65" s="26">
        <v>74031.28</v>
      </c>
      <c r="E65" s="24">
        <v>1506</v>
      </c>
      <c r="F65" s="25">
        <v>0</v>
      </c>
      <c r="G65" s="24">
        <v>0</v>
      </c>
      <c r="H65" s="24"/>
      <c r="I65" s="24">
        <v>0</v>
      </c>
      <c r="J65" s="24">
        <v>0</v>
      </c>
      <c r="K65" s="24"/>
      <c r="L65" s="24">
        <v>0</v>
      </c>
      <c r="M65" s="24">
        <v>0</v>
      </c>
      <c r="N65" s="24">
        <v>0</v>
      </c>
      <c r="O65" s="24">
        <v>0</v>
      </c>
      <c r="P65" s="24">
        <v>1504</v>
      </c>
      <c r="Q65" s="22">
        <f t="shared" si="4"/>
        <v>3010</v>
      </c>
      <c r="R65" s="24">
        <f t="shared" si="5"/>
        <v>8173.75</v>
      </c>
      <c r="S65" s="17">
        <f t="shared" si="6"/>
        <v>8173.75</v>
      </c>
      <c r="T65" s="17">
        <f t="shared" si="7"/>
      </c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</row>
    <row r="66" spans="1:91" ht="12.75">
      <c r="A66" s="23">
        <v>56</v>
      </c>
      <c r="B66" s="24" t="s">
        <v>78</v>
      </c>
      <c r="C66" s="27">
        <v>-92708.1</v>
      </c>
      <c r="D66" s="26">
        <v>129636.59</v>
      </c>
      <c r="E66" s="24">
        <v>2543</v>
      </c>
      <c r="F66" s="25">
        <v>58111</v>
      </c>
      <c r="G66" s="24">
        <v>58806</v>
      </c>
      <c r="H66" s="24">
        <v>68</v>
      </c>
      <c r="I66" s="24">
        <v>1588</v>
      </c>
      <c r="J66" s="24">
        <v>21915</v>
      </c>
      <c r="K66" s="24">
        <v>0</v>
      </c>
      <c r="L66" s="24">
        <v>0</v>
      </c>
      <c r="M66" s="24">
        <v>1975</v>
      </c>
      <c r="N66" s="24">
        <v>17235</v>
      </c>
      <c r="O66" s="24">
        <v>977</v>
      </c>
      <c r="P66" s="24">
        <v>0</v>
      </c>
      <c r="Q66" s="22">
        <f t="shared" si="4"/>
        <v>163218</v>
      </c>
      <c r="R66" s="24">
        <f t="shared" si="5"/>
        <v>-59126.69</v>
      </c>
      <c r="S66" s="17">
        <f t="shared" si="6"/>
      </c>
      <c r="T66" s="17">
        <f t="shared" si="7"/>
        <v>-59126.69</v>
      </c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</row>
    <row r="67" spans="1:91" ht="12.75">
      <c r="A67" s="23">
        <v>57</v>
      </c>
      <c r="B67" s="24" t="s">
        <v>79</v>
      </c>
      <c r="C67" s="27">
        <v>3476.96</v>
      </c>
      <c r="D67" s="26">
        <v>124417.21</v>
      </c>
      <c r="E67" s="24">
        <v>100</v>
      </c>
      <c r="F67" s="25">
        <v>1844</v>
      </c>
      <c r="G67" s="24">
        <v>5720</v>
      </c>
      <c r="H67" s="24">
        <v>153</v>
      </c>
      <c r="I67" s="24">
        <v>1588</v>
      </c>
      <c r="J67" s="24">
        <v>21915</v>
      </c>
      <c r="K67" s="24">
        <v>0</v>
      </c>
      <c r="L67" s="24">
        <v>1246</v>
      </c>
      <c r="M67" s="24">
        <v>3100</v>
      </c>
      <c r="N67" s="24">
        <v>0</v>
      </c>
      <c r="O67" s="24">
        <v>3758</v>
      </c>
      <c r="P67" s="24">
        <v>0</v>
      </c>
      <c r="Q67" s="22">
        <f t="shared" si="4"/>
        <v>39424</v>
      </c>
      <c r="R67" s="24">
        <f t="shared" si="5"/>
        <v>-81516.25</v>
      </c>
      <c r="S67" s="17">
        <f t="shared" si="6"/>
      </c>
      <c r="T67" s="17">
        <f t="shared" si="7"/>
        <v>-81516.25</v>
      </c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</row>
    <row r="68" spans="1:91" ht="12.75">
      <c r="A68" s="23">
        <v>58</v>
      </c>
      <c r="B68" s="24" t="s">
        <v>80</v>
      </c>
      <c r="C68" s="27">
        <v>-117986.64</v>
      </c>
      <c r="D68" s="26">
        <v>174871.31</v>
      </c>
      <c r="E68" s="24">
        <v>5265</v>
      </c>
      <c r="F68" s="25">
        <v>3878</v>
      </c>
      <c r="G68" s="24">
        <v>3671</v>
      </c>
      <c r="H68" s="24">
        <v>34</v>
      </c>
      <c r="I68" s="24">
        <v>23504</v>
      </c>
      <c r="J68" s="24">
        <v>1560</v>
      </c>
      <c r="K68" s="24">
        <v>8406</v>
      </c>
      <c r="L68" s="24">
        <v>1867</v>
      </c>
      <c r="M68" s="24">
        <f>3938+8841</f>
        <v>12779</v>
      </c>
      <c r="N68" s="24">
        <v>755</v>
      </c>
      <c r="O68" s="24">
        <v>17682</v>
      </c>
      <c r="P68" s="24">
        <f>2906+86859</f>
        <v>89765</v>
      </c>
      <c r="Q68" s="22">
        <f t="shared" si="4"/>
        <v>169166</v>
      </c>
      <c r="R68" s="24">
        <f t="shared" si="5"/>
        <v>-123691.95</v>
      </c>
      <c r="S68" s="17">
        <f t="shared" si="6"/>
      </c>
      <c r="T68" s="17">
        <f t="shared" si="7"/>
        <v>-123691.95</v>
      </c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</row>
    <row r="69" spans="1:91" ht="12.75">
      <c r="A69" s="23">
        <v>59</v>
      </c>
      <c r="B69" s="24" t="s">
        <v>81</v>
      </c>
      <c r="C69" s="27">
        <v>-43170.32</v>
      </c>
      <c r="D69" s="26">
        <v>174809.99</v>
      </c>
      <c r="E69" s="24">
        <v>2258</v>
      </c>
      <c r="F69" s="25">
        <v>8214</v>
      </c>
      <c r="G69" s="24">
        <v>25</v>
      </c>
      <c r="H69" s="24">
        <v>484</v>
      </c>
      <c r="I69" s="24">
        <v>25092</v>
      </c>
      <c r="J69" s="24">
        <v>37197</v>
      </c>
      <c r="K69" s="24">
        <v>14289</v>
      </c>
      <c r="L69" s="24">
        <v>2878</v>
      </c>
      <c r="M69" s="24">
        <v>9005</v>
      </c>
      <c r="N69" s="24">
        <v>3753</v>
      </c>
      <c r="O69" s="24">
        <v>1501</v>
      </c>
      <c r="P69" s="24">
        <v>2103</v>
      </c>
      <c r="Q69" s="22">
        <f t="shared" si="4"/>
        <v>106799</v>
      </c>
      <c r="R69" s="24">
        <f t="shared" si="5"/>
        <v>-111181.31</v>
      </c>
      <c r="S69" s="17">
        <f t="shared" si="6"/>
      </c>
      <c r="T69" s="17">
        <f t="shared" si="7"/>
        <v>-111181.31</v>
      </c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</row>
    <row r="70" spans="1:91" ht="12.75">
      <c r="A70" s="23">
        <v>60</v>
      </c>
      <c r="B70" s="24" t="s">
        <v>82</v>
      </c>
      <c r="C70" s="27">
        <v>-39754.43</v>
      </c>
      <c r="D70" s="26">
        <v>123927.78</v>
      </c>
      <c r="E70" s="24">
        <v>9018</v>
      </c>
      <c r="F70" s="25">
        <v>2242</v>
      </c>
      <c r="G70" s="24">
        <v>5801</v>
      </c>
      <c r="H70" s="24">
        <v>73003</v>
      </c>
      <c r="I70" s="24">
        <v>58176</v>
      </c>
      <c r="J70" s="24">
        <v>11893</v>
      </c>
      <c r="K70" s="24">
        <v>0</v>
      </c>
      <c r="L70" s="24">
        <v>28024</v>
      </c>
      <c r="M70" s="24"/>
      <c r="N70" s="24">
        <v>2496</v>
      </c>
      <c r="O70" s="24">
        <v>0</v>
      </c>
      <c r="P70" s="24">
        <f>26545-19166</f>
        <v>7379</v>
      </c>
      <c r="Q70" s="22">
        <f t="shared" si="4"/>
        <v>198032</v>
      </c>
      <c r="R70" s="24">
        <f t="shared" si="5"/>
        <v>34349.79000000001</v>
      </c>
      <c r="S70" s="17">
        <f t="shared" si="6"/>
        <v>34349.79000000001</v>
      </c>
      <c r="T70" s="17">
        <f t="shared" si="7"/>
      </c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</row>
    <row r="71" spans="1:91" ht="12.75">
      <c r="A71" s="23">
        <v>61</v>
      </c>
      <c r="B71" s="24" t="s">
        <v>83</v>
      </c>
      <c r="C71" s="27">
        <v>-106780.1</v>
      </c>
      <c r="D71" s="26">
        <v>130367.21</v>
      </c>
      <c r="E71" s="24">
        <v>48459</v>
      </c>
      <c r="F71" s="25">
        <v>50</v>
      </c>
      <c r="G71" s="24">
        <v>0</v>
      </c>
      <c r="H71" s="24">
        <v>0</v>
      </c>
      <c r="I71" s="24">
        <v>2655</v>
      </c>
      <c r="J71" s="24">
        <v>381</v>
      </c>
      <c r="K71" s="24">
        <v>8406</v>
      </c>
      <c r="L71" s="24">
        <v>0</v>
      </c>
      <c r="M71" s="24"/>
      <c r="N71" s="24">
        <v>521</v>
      </c>
      <c r="O71" s="24">
        <v>294</v>
      </c>
      <c r="P71" s="24">
        <v>9069</v>
      </c>
      <c r="Q71" s="22">
        <f t="shared" si="4"/>
        <v>69835</v>
      </c>
      <c r="R71" s="24">
        <f t="shared" si="5"/>
        <v>-167312.31</v>
      </c>
      <c r="S71" s="17">
        <f t="shared" si="6"/>
      </c>
      <c r="T71" s="17">
        <f t="shared" si="7"/>
        <v>-167312.31</v>
      </c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</row>
    <row r="72" spans="1:20" ht="12.75">
      <c r="A72" s="23">
        <v>62</v>
      </c>
      <c r="B72" s="24" t="s">
        <v>84</v>
      </c>
      <c r="C72" s="27">
        <v>6502.35</v>
      </c>
      <c r="D72" s="26">
        <v>137100.28</v>
      </c>
      <c r="E72" s="24">
        <v>0</v>
      </c>
      <c r="F72" s="25">
        <v>97886</v>
      </c>
      <c r="G72" s="24">
        <v>0</v>
      </c>
      <c r="H72" s="24">
        <v>1392</v>
      </c>
      <c r="I72" s="24">
        <v>1588</v>
      </c>
      <c r="J72" s="24">
        <v>8669</v>
      </c>
      <c r="K72" s="24">
        <v>0</v>
      </c>
      <c r="L72" s="24">
        <v>0</v>
      </c>
      <c r="M72" s="24"/>
      <c r="N72" s="24">
        <v>0</v>
      </c>
      <c r="O72" s="24">
        <v>940</v>
      </c>
      <c r="P72" s="24">
        <v>6653</v>
      </c>
      <c r="Q72" s="22">
        <f t="shared" si="4"/>
        <v>117128</v>
      </c>
      <c r="R72" s="24">
        <f t="shared" si="5"/>
        <v>-13469.929999999993</v>
      </c>
      <c r="S72" s="17">
        <f t="shared" si="6"/>
      </c>
      <c r="T72" s="17">
        <f t="shared" si="7"/>
        <v>-13469.929999999993</v>
      </c>
    </row>
    <row r="73" spans="1:20" ht="12.75">
      <c r="A73" s="23">
        <v>63</v>
      </c>
      <c r="B73" s="24" t="s">
        <v>85</v>
      </c>
      <c r="C73" s="27">
        <v>770243</v>
      </c>
      <c r="D73" s="26">
        <v>57562.51</v>
      </c>
      <c r="E73" s="24">
        <v>675</v>
      </c>
      <c r="F73" s="25">
        <v>0</v>
      </c>
      <c r="G73" s="24">
        <v>1043</v>
      </c>
      <c r="H73" s="24">
        <v>2886</v>
      </c>
      <c r="I73" s="24">
        <v>0</v>
      </c>
      <c r="J73" s="24">
        <v>6583</v>
      </c>
      <c r="K73" s="24">
        <v>0</v>
      </c>
      <c r="L73" s="24">
        <v>341</v>
      </c>
      <c r="M73" s="24"/>
      <c r="N73" s="24">
        <v>17012</v>
      </c>
      <c r="O73" s="24">
        <v>0</v>
      </c>
      <c r="P73" s="24">
        <v>388</v>
      </c>
      <c r="Q73" s="22">
        <f t="shared" si="4"/>
        <v>28928</v>
      </c>
      <c r="R73" s="24">
        <f t="shared" si="5"/>
        <v>741608.49</v>
      </c>
      <c r="S73" s="17">
        <f t="shared" si="6"/>
        <v>741608.49</v>
      </c>
      <c r="T73" s="17">
        <f t="shared" si="7"/>
      </c>
    </row>
    <row r="74" spans="1:20" ht="12.75">
      <c r="A74" s="23">
        <v>64</v>
      </c>
      <c r="B74" s="24" t="s">
        <v>86</v>
      </c>
      <c r="C74" s="27">
        <v>-18217.99</v>
      </c>
      <c r="D74" s="26">
        <v>62721.05</v>
      </c>
      <c r="E74" s="24">
        <v>138</v>
      </c>
      <c r="F74" s="25">
        <v>3010</v>
      </c>
      <c r="G74" s="24">
        <v>431</v>
      </c>
      <c r="H74" s="24">
        <v>34</v>
      </c>
      <c r="I74" s="24">
        <v>1430</v>
      </c>
      <c r="J74" s="24">
        <v>8424</v>
      </c>
      <c r="K74" s="24">
        <v>0</v>
      </c>
      <c r="L74" s="24">
        <v>0</v>
      </c>
      <c r="M74" s="24">
        <v>3438</v>
      </c>
      <c r="N74" s="24">
        <v>0</v>
      </c>
      <c r="O74" s="24">
        <v>0</v>
      </c>
      <c r="P74" s="24">
        <v>2348</v>
      </c>
      <c r="Q74" s="22">
        <f t="shared" si="4"/>
        <v>19253</v>
      </c>
      <c r="R74" s="24">
        <f t="shared" si="5"/>
        <v>-61686.04000000001</v>
      </c>
      <c r="S74" s="17">
        <f t="shared" si="6"/>
      </c>
      <c r="T74" s="17">
        <f t="shared" si="7"/>
        <v>-61686.04000000001</v>
      </c>
    </row>
    <row r="75" spans="1:20" ht="12.75">
      <c r="A75" s="16">
        <v>65</v>
      </c>
      <c r="B75" s="17" t="s">
        <v>87</v>
      </c>
      <c r="C75" s="18">
        <v>22838.72</v>
      </c>
      <c r="D75" s="19">
        <v>121486.23</v>
      </c>
      <c r="E75" s="17">
        <v>416</v>
      </c>
      <c r="F75" s="20">
        <v>2270</v>
      </c>
      <c r="G75" s="17">
        <v>4722</v>
      </c>
      <c r="H75" s="17">
        <v>1171</v>
      </c>
      <c r="I75" s="17">
        <v>0</v>
      </c>
      <c r="J75" s="17">
        <v>14670</v>
      </c>
      <c r="K75" s="17">
        <v>218071</v>
      </c>
      <c r="L75" s="17">
        <v>82603</v>
      </c>
      <c r="M75" s="17"/>
      <c r="N75" s="17">
        <v>3308</v>
      </c>
      <c r="O75" s="17">
        <v>3192</v>
      </c>
      <c r="P75" s="17">
        <v>2692</v>
      </c>
      <c r="Q75" s="21">
        <f aca="true" t="shared" si="8" ref="Q75:Q106">SUM(E75:P75)</f>
        <v>333115</v>
      </c>
      <c r="R75" s="17">
        <f aca="true" t="shared" si="9" ref="R75:R106">C75+Q75-D75</f>
        <v>234467.49</v>
      </c>
      <c r="S75" s="17">
        <f aca="true" t="shared" si="10" ref="S75:S106">IF(R75&gt;0,R75,"")</f>
        <v>234467.49</v>
      </c>
      <c r="T75" s="17">
        <f aca="true" t="shared" si="11" ref="T75:T96">IF(R75&lt;0,R75,"")</f>
      </c>
    </row>
    <row r="76" spans="1:20" ht="12.75">
      <c r="A76" s="16">
        <v>66</v>
      </c>
      <c r="B76" s="17" t="s">
        <v>88</v>
      </c>
      <c r="C76" s="18">
        <v>50885.87</v>
      </c>
      <c r="D76" s="19">
        <v>41843.21</v>
      </c>
      <c r="E76" s="17">
        <v>1504</v>
      </c>
      <c r="F76" s="20">
        <v>3011</v>
      </c>
      <c r="G76" s="17">
        <v>3884</v>
      </c>
      <c r="H76" s="17">
        <v>664</v>
      </c>
      <c r="I76" s="17">
        <f>12817-1588</f>
        <v>11229</v>
      </c>
      <c r="J76" s="17">
        <f>14243-13784</f>
        <v>459</v>
      </c>
      <c r="K76" s="17">
        <v>2642</v>
      </c>
      <c r="L76" s="17">
        <v>0</v>
      </c>
      <c r="M76" s="17"/>
      <c r="N76" s="17">
        <v>0</v>
      </c>
      <c r="O76" s="17">
        <v>0</v>
      </c>
      <c r="P76" s="17">
        <v>0</v>
      </c>
      <c r="Q76" s="21">
        <f t="shared" si="8"/>
        <v>23393</v>
      </c>
      <c r="R76" s="18">
        <f t="shared" si="9"/>
        <v>32435.659999999996</v>
      </c>
      <c r="S76" s="17">
        <f t="shared" si="10"/>
        <v>32435.659999999996</v>
      </c>
      <c r="T76" s="17">
        <f t="shared" si="11"/>
      </c>
    </row>
    <row r="77" spans="1:20" ht="12.75">
      <c r="A77" s="16">
        <v>67</v>
      </c>
      <c r="B77" s="17" t="s">
        <v>89</v>
      </c>
      <c r="C77" s="18">
        <v>-18279.49</v>
      </c>
      <c r="D77" s="19">
        <v>17830.73</v>
      </c>
      <c r="E77" s="17">
        <v>0</v>
      </c>
      <c r="F77" s="20">
        <v>0</v>
      </c>
      <c r="G77" s="17">
        <v>548</v>
      </c>
      <c r="H77" s="17">
        <v>0</v>
      </c>
      <c r="I77" s="17">
        <f>1715-1588</f>
        <v>127</v>
      </c>
      <c r="J77" s="17">
        <v>8111</v>
      </c>
      <c r="K77" s="17">
        <v>0</v>
      </c>
      <c r="L77" s="17">
        <v>779</v>
      </c>
      <c r="M77" s="17">
        <v>55963</v>
      </c>
      <c r="N77" s="17">
        <v>1772</v>
      </c>
      <c r="O77" s="17">
        <v>0</v>
      </c>
      <c r="P77" s="17">
        <v>0</v>
      </c>
      <c r="Q77" s="21">
        <f t="shared" si="8"/>
        <v>67300</v>
      </c>
      <c r="R77" s="17">
        <f t="shared" si="9"/>
        <v>31189.779999999995</v>
      </c>
      <c r="S77" s="17">
        <f t="shared" si="10"/>
        <v>31189.779999999995</v>
      </c>
      <c r="T77" s="17">
        <f t="shared" si="11"/>
      </c>
    </row>
    <row r="78" spans="1:20" ht="12.75">
      <c r="A78" s="16">
        <v>68</v>
      </c>
      <c r="B78" s="17" t="s">
        <v>90</v>
      </c>
      <c r="C78" s="18">
        <v>-6849.33</v>
      </c>
      <c r="D78" s="19">
        <v>122575.29</v>
      </c>
      <c r="E78" s="17">
        <v>276</v>
      </c>
      <c r="F78" s="20">
        <v>5434</v>
      </c>
      <c r="G78" s="17">
        <v>4836</v>
      </c>
      <c r="H78" s="17">
        <v>34</v>
      </c>
      <c r="I78" s="17">
        <v>1588</v>
      </c>
      <c r="J78" s="17">
        <v>6583</v>
      </c>
      <c r="K78" s="17">
        <v>0</v>
      </c>
      <c r="L78" s="17">
        <v>0</v>
      </c>
      <c r="M78" s="17"/>
      <c r="N78" s="17">
        <v>0</v>
      </c>
      <c r="O78" s="17">
        <v>78367</v>
      </c>
      <c r="P78" s="17">
        <v>0</v>
      </c>
      <c r="Q78" s="21">
        <f t="shared" si="8"/>
        <v>97118</v>
      </c>
      <c r="R78" s="17">
        <f t="shared" si="9"/>
        <v>-32306.619999999995</v>
      </c>
      <c r="S78" s="17">
        <f t="shared" si="10"/>
      </c>
      <c r="T78" s="17">
        <f t="shared" si="11"/>
        <v>-32306.619999999995</v>
      </c>
    </row>
    <row r="79" spans="1:20" ht="12.75">
      <c r="A79" s="16">
        <v>69</v>
      </c>
      <c r="B79" s="24" t="s">
        <v>91</v>
      </c>
      <c r="C79" s="18">
        <v>-19848.85</v>
      </c>
      <c r="D79" s="19">
        <v>18331.68</v>
      </c>
      <c r="E79" s="17">
        <v>0</v>
      </c>
      <c r="F79" s="20">
        <v>0</v>
      </c>
      <c r="G79" s="17">
        <v>548</v>
      </c>
      <c r="H79" s="17">
        <v>0</v>
      </c>
      <c r="I79" s="17">
        <v>1715</v>
      </c>
      <c r="J79" s="17">
        <f>9194-1588</f>
        <v>7606</v>
      </c>
      <c r="K79" s="17">
        <v>0</v>
      </c>
      <c r="L79" s="17">
        <v>0</v>
      </c>
      <c r="M79" s="17"/>
      <c r="N79" s="17">
        <v>8891</v>
      </c>
      <c r="O79" s="17">
        <v>0</v>
      </c>
      <c r="P79" s="17">
        <v>0</v>
      </c>
      <c r="Q79" s="21">
        <f t="shared" si="8"/>
        <v>18760</v>
      </c>
      <c r="R79" s="17">
        <f t="shared" si="9"/>
        <v>-19420.53</v>
      </c>
      <c r="S79" s="17">
        <f t="shared" si="10"/>
      </c>
      <c r="T79" s="17">
        <f t="shared" si="11"/>
        <v>-19420.53</v>
      </c>
    </row>
    <row r="80" spans="1:20" ht="12.75">
      <c r="A80" s="16">
        <v>70</v>
      </c>
      <c r="B80" s="24" t="s">
        <v>92</v>
      </c>
      <c r="C80" s="18">
        <v>4050.2</v>
      </c>
      <c r="D80" s="19">
        <v>30290.84</v>
      </c>
      <c r="E80" s="17">
        <v>1504</v>
      </c>
      <c r="F80" s="20">
        <v>4517</v>
      </c>
      <c r="G80" s="17">
        <v>1096</v>
      </c>
      <c r="H80" s="17">
        <v>5070</v>
      </c>
      <c r="I80" s="17">
        <v>1715</v>
      </c>
      <c r="J80" s="17">
        <f>12279-1588</f>
        <v>10691</v>
      </c>
      <c r="K80" s="17">
        <v>0</v>
      </c>
      <c r="L80" s="17">
        <v>0</v>
      </c>
      <c r="M80" s="17"/>
      <c r="N80" s="17">
        <v>0</v>
      </c>
      <c r="O80" s="17">
        <v>507</v>
      </c>
      <c r="P80" s="17">
        <v>0</v>
      </c>
      <c r="Q80" s="21">
        <f t="shared" si="8"/>
        <v>25100</v>
      </c>
      <c r="R80" s="17">
        <f t="shared" si="9"/>
        <v>-1140.6399999999994</v>
      </c>
      <c r="S80" s="17">
        <f t="shared" si="10"/>
      </c>
      <c r="T80" s="17">
        <f t="shared" si="11"/>
        <v>-1140.6399999999994</v>
      </c>
    </row>
    <row r="81" spans="1:20" ht="12.75">
      <c r="A81" s="16">
        <v>71</v>
      </c>
      <c r="B81" s="24" t="s">
        <v>93</v>
      </c>
      <c r="C81" s="18">
        <v>27156.78</v>
      </c>
      <c r="D81" s="19">
        <v>18425.74</v>
      </c>
      <c r="E81" s="17">
        <v>0</v>
      </c>
      <c r="F81" s="20"/>
      <c r="G81" s="17">
        <v>1058</v>
      </c>
      <c r="H81" s="17">
        <v>0</v>
      </c>
      <c r="I81" s="17">
        <f>1715-1588</f>
        <v>127</v>
      </c>
      <c r="J81" s="17"/>
      <c r="K81" s="17">
        <v>0</v>
      </c>
      <c r="L81" s="17">
        <v>0</v>
      </c>
      <c r="M81" s="17"/>
      <c r="N81" s="17">
        <v>0</v>
      </c>
      <c r="O81" s="17">
        <v>0</v>
      </c>
      <c r="P81" s="17">
        <v>1355</v>
      </c>
      <c r="Q81" s="21">
        <f t="shared" si="8"/>
        <v>2540</v>
      </c>
      <c r="R81" s="17">
        <f t="shared" si="9"/>
        <v>11271.039999999997</v>
      </c>
      <c r="S81" s="17">
        <f t="shared" si="10"/>
        <v>11271.039999999997</v>
      </c>
      <c r="T81" s="17">
        <f t="shared" si="11"/>
      </c>
    </row>
    <row r="82" spans="1:20" ht="12.75">
      <c r="A82" s="16">
        <v>72</v>
      </c>
      <c r="B82" s="24" t="s">
        <v>94</v>
      </c>
      <c r="C82" s="18">
        <v>16423.08</v>
      </c>
      <c r="D82" s="19">
        <v>18658.15</v>
      </c>
      <c r="E82" s="17">
        <v>0</v>
      </c>
      <c r="F82" s="20">
        <v>0</v>
      </c>
      <c r="G82" s="17">
        <v>548</v>
      </c>
      <c r="H82" s="17">
        <v>0</v>
      </c>
      <c r="I82" s="17">
        <v>1715</v>
      </c>
      <c r="J82" s="17">
        <f>8054-1588</f>
        <v>6466</v>
      </c>
      <c r="K82" s="17">
        <v>0</v>
      </c>
      <c r="L82" s="17">
        <v>0</v>
      </c>
      <c r="M82" s="17"/>
      <c r="N82" s="17">
        <v>0</v>
      </c>
      <c r="O82" s="17">
        <v>0</v>
      </c>
      <c r="P82" s="17">
        <v>0</v>
      </c>
      <c r="Q82" s="21">
        <f t="shared" si="8"/>
        <v>8729</v>
      </c>
      <c r="R82" s="17">
        <f t="shared" si="9"/>
        <v>6493.93</v>
      </c>
      <c r="S82" s="17">
        <f t="shared" si="10"/>
        <v>6493.93</v>
      </c>
      <c r="T82" s="17">
        <f t="shared" si="11"/>
      </c>
    </row>
    <row r="83" spans="1:20" ht="12.75">
      <c r="A83" s="16">
        <v>73</v>
      </c>
      <c r="B83" s="17" t="s">
        <v>95</v>
      </c>
      <c r="C83" s="18">
        <v>117995.19</v>
      </c>
      <c r="D83" s="19">
        <v>127638.56</v>
      </c>
      <c r="E83" s="17">
        <v>2447</v>
      </c>
      <c r="F83" s="20">
        <v>6666</v>
      </c>
      <c r="G83" s="17">
        <v>5784</v>
      </c>
      <c r="H83" s="17">
        <v>40594</v>
      </c>
      <c r="I83" s="17">
        <v>757</v>
      </c>
      <c r="J83" s="17">
        <v>3518</v>
      </c>
      <c r="K83" s="17">
        <v>0</v>
      </c>
      <c r="L83" s="17">
        <v>1167</v>
      </c>
      <c r="M83" s="17">
        <v>40392</v>
      </c>
      <c r="N83" s="17">
        <v>253331</v>
      </c>
      <c r="O83" s="17">
        <v>55679</v>
      </c>
      <c r="P83" s="17">
        <v>147</v>
      </c>
      <c r="Q83" s="21">
        <f t="shared" si="8"/>
        <v>410482</v>
      </c>
      <c r="R83" s="17">
        <f t="shared" si="9"/>
        <v>400838.62999999995</v>
      </c>
      <c r="S83" s="17">
        <f t="shared" si="10"/>
        <v>400838.62999999995</v>
      </c>
      <c r="T83" s="17">
        <f t="shared" si="11"/>
      </c>
    </row>
    <row r="84" spans="1:20" ht="12.75">
      <c r="A84" s="16">
        <v>74</v>
      </c>
      <c r="B84" s="17" t="s">
        <v>96</v>
      </c>
      <c r="C84" s="18">
        <v>-120632</v>
      </c>
      <c r="D84" s="19">
        <v>112546.27</v>
      </c>
      <c r="E84" s="17">
        <v>3008</v>
      </c>
      <c r="F84" s="20">
        <v>22560</v>
      </c>
      <c r="G84" s="17">
        <v>0</v>
      </c>
      <c r="H84" s="17">
        <v>4107</v>
      </c>
      <c r="I84" s="17">
        <v>8219</v>
      </c>
      <c r="J84" s="17">
        <v>0</v>
      </c>
      <c r="K84" s="17">
        <v>83051</v>
      </c>
      <c r="L84" s="17">
        <v>5128</v>
      </c>
      <c r="M84" s="17">
        <v>14174</v>
      </c>
      <c r="N84" s="17">
        <v>0</v>
      </c>
      <c r="O84" s="17">
        <v>0</v>
      </c>
      <c r="P84" s="17">
        <v>3634</v>
      </c>
      <c r="Q84" s="21">
        <f t="shared" si="8"/>
        <v>143881</v>
      </c>
      <c r="R84" s="17">
        <f t="shared" si="9"/>
        <v>-89297.27</v>
      </c>
      <c r="S84" s="17">
        <f t="shared" si="10"/>
      </c>
      <c r="T84" s="17">
        <f t="shared" si="11"/>
        <v>-89297.27</v>
      </c>
    </row>
    <row r="85" spans="1:20" ht="12.75">
      <c r="A85" s="16">
        <v>75</v>
      </c>
      <c r="B85" s="17" t="s">
        <v>97</v>
      </c>
      <c r="C85" s="18">
        <v>44319.05</v>
      </c>
      <c r="D85" s="19">
        <v>165564.06</v>
      </c>
      <c r="E85" s="17">
        <v>3250</v>
      </c>
      <c r="F85" s="20">
        <v>787</v>
      </c>
      <c r="G85" s="17">
        <v>0</v>
      </c>
      <c r="H85" s="17">
        <v>1869</v>
      </c>
      <c r="I85" s="17">
        <v>36666</v>
      </c>
      <c r="J85" s="17">
        <v>15092</v>
      </c>
      <c r="K85" s="17">
        <v>0</v>
      </c>
      <c r="L85" s="17">
        <v>927</v>
      </c>
      <c r="M85" s="17">
        <v>2515</v>
      </c>
      <c r="N85" s="17">
        <v>585</v>
      </c>
      <c r="O85" s="17">
        <v>59067</v>
      </c>
      <c r="P85" s="17">
        <v>12761</v>
      </c>
      <c r="Q85" s="21">
        <f t="shared" si="8"/>
        <v>133519</v>
      </c>
      <c r="R85" s="17">
        <f t="shared" si="9"/>
        <v>12273.98999999999</v>
      </c>
      <c r="S85" s="17">
        <f t="shared" si="10"/>
        <v>12273.98999999999</v>
      </c>
      <c r="T85" s="17">
        <f t="shared" si="11"/>
      </c>
    </row>
    <row r="86" spans="1:20" ht="12.75">
      <c r="A86" s="16">
        <v>76</v>
      </c>
      <c r="B86" s="17" t="s">
        <v>98</v>
      </c>
      <c r="C86" s="18">
        <v>-11769.14</v>
      </c>
      <c r="D86" s="19">
        <v>27738.44</v>
      </c>
      <c r="E86" s="17">
        <v>3904</v>
      </c>
      <c r="F86" s="20">
        <v>5370</v>
      </c>
      <c r="G86" s="17">
        <v>548</v>
      </c>
      <c r="H86" s="17">
        <v>1789</v>
      </c>
      <c r="I86" s="17">
        <v>5733</v>
      </c>
      <c r="J86" s="17">
        <v>0</v>
      </c>
      <c r="K86" s="17">
        <v>1789</v>
      </c>
      <c r="L86" s="17">
        <v>0</v>
      </c>
      <c r="M86" s="17"/>
      <c r="N86" s="17">
        <v>1181</v>
      </c>
      <c r="O86" s="17">
        <v>0</v>
      </c>
      <c r="P86" s="17">
        <v>0</v>
      </c>
      <c r="Q86" s="21">
        <f t="shared" si="8"/>
        <v>20314</v>
      </c>
      <c r="R86" s="18">
        <f t="shared" si="9"/>
        <v>-19193.579999999998</v>
      </c>
      <c r="S86" s="17">
        <f t="shared" si="10"/>
      </c>
      <c r="T86" s="17">
        <f t="shared" si="11"/>
        <v>-19193.579999999998</v>
      </c>
    </row>
    <row r="87" spans="1:20" ht="12.75">
      <c r="A87" s="16">
        <v>77</v>
      </c>
      <c r="B87" s="17" t="s">
        <v>99</v>
      </c>
      <c r="C87" s="18">
        <v>6349.86</v>
      </c>
      <c r="D87" s="19">
        <v>31677.9</v>
      </c>
      <c r="E87" s="17">
        <v>3010</v>
      </c>
      <c r="F87" s="20">
        <v>0</v>
      </c>
      <c r="G87" s="17">
        <v>1644</v>
      </c>
      <c r="H87" s="17">
        <v>0</v>
      </c>
      <c r="I87" s="17">
        <v>5464</v>
      </c>
      <c r="J87" s="17">
        <v>0</v>
      </c>
      <c r="K87" s="17">
        <v>5964</v>
      </c>
      <c r="L87" s="17">
        <v>0</v>
      </c>
      <c r="M87" s="17"/>
      <c r="N87" s="17">
        <v>1253</v>
      </c>
      <c r="O87" s="17">
        <v>0</v>
      </c>
      <c r="P87" s="17">
        <v>0</v>
      </c>
      <c r="Q87" s="21">
        <f t="shared" si="8"/>
        <v>17335</v>
      </c>
      <c r="R87" s="17">
        <f t="shared" si="9"/>
        <v>-7993.040000000001</v>
      </c>
      <c r="S87" s="17">
        <f t="shared" si="10"/>
      </c>
      <c r="T87" s="17">
        <f t="shared" si="11"/>
        <v>-7993.040000000001</v>
      </c>
    </row>
    <row r="88" spans="1:20" ht="12.75">
      <c r="A88" s="16">
        <v>78</v>
      </c>
      <c r="B88" s="17" t="s">
        <v>100</v>
      </c>
      <c r="C88" s="18">
        <v>33612.07</v>
      </c>
      <c r="D88" s="19">
        <v>23559.84</v>
      </c>
      <c r="E88" s="17">
        <v>3010</v>
      </c>
      <c r="F88" s="20">
        <v>0</v>
      </c>
      <c r="G88" s="17">
        <v>250</v>
      </c>
      <c r="H88" s="17">
        <v>0</v>
      </c>
      <c r="I88" s="17">
        <v>5464</v>
      </c>
      <c r="J88" s="17">
        <v>0</v>
      </c>
      <c r="K88" s="17">
        <v>0</v>
      </c>
      <c r="L88" s="17">
        <v>0</v>
      </c>
      <c r="M88" s="17"/>
      <c r="N88" s="17">
        <v>3652</v>
      </c>
      <c r="O88" s="17">
        <v>0</v>
      </c>
      <c r="P88" s="17">
        <v>0</v>
      </c>
      <c r="Q88" s="21">
        <f t="shared" si="8"/>
        <v>12376</v>
      </c>
      <c r="R88" s="17">
        <f t="shared" si="9"/>
        <v>22428.23</v>
      </c>
      <c r="S88" s="17">
        <f t="shared" si="10"/>
        <v>22428.23</v>
      </c>
      <c r="T88" s="17">
        <f t="shared" si="11"/>
      </c>
    </row>
    <row r="89" spans="1:20" ht="12.75">
      <c r="A89" s="16">
        <v>79</v>
      </c>
      <c r="B89" s="17" t="s">
        <v>101</v>
      </c>
      <c r="C89" s="18">
        <v>-5531.01</v>
      </c>
      <c r="D89" s="19">
        <v>125337.08</v>
      </c>
      <c r="E89" s="17">
        <v>0</v>
      </c>
      <c r="F89" s="20">
        <v>0</v>
      </c>
      <c r="G89" s="17">
        <v>0</v>
      </c>
      <c r="H89" s="17">
        <v>894</v>
      </c>
      <c r="I89" s="17">
        <v>7012</v>
      </c>
      <c r="J89" s="17">
        <v>0</v>
      </c>
      <c r="K89" s="17">
        <v>0</v>
      </c>
      <c r="L89" s="17">
        <v>1704</v>
      </c>
      <c r="M89" s="17">
        <v>340177</v>
      </c>
      <c r="N89" s="17">
        <v>436</v>
      </c>
      <c r="O89" s="17"/>
      <c r="P89" s="17">
        <v>0</v>
      </c>
      <c r="Q89" s="22">
        <f t="shared" si="8"/>
        <v>350223</v>
      </c>
      <c r="R89" s="17">
        <f t="shared" si="9"/>
        <v>219354.90999999997</v>
      </c>
      <c r="S89" s="17">
        <f t="shared" si="10"/>
        <v>219354.90999999997</v>
      </c>
      <c r="T89" s="17">
        <f t="shared" si="11"/>
      </c>
    </row>
    <row r="90" spans="1:20" ht="12.75">
      <c r="A90" s="16">
        <v>80</v>
      </c>
      <c r="B90" s="17" t="s">
        <v>102</v>
      </c>
      <c r="C90" s="18">
        <v>9290.51</v>
      </c>
      <c r="D90" s="19">
        <v>30357.66</v>
      </c>
      <c r="E90" s="17">
        <v>3010</v>
      </c>
      <c r="F90" s="20">
        <v>113</v>
      </c>
      <c r="G90" s="17">
        <v>548</v>
      </c>
      <c r="H90" s="17">
        <v>0</v>
      </c>
      <c r="I90" s="17">
        <v>5464</v>
      </c>
      <c r="J90" s="17">
        <v>0</v>
      </c>
      <c r="K90" s="17">
        <v>2386</v>
      </c>
      <c r="L90" s="17">
        <v>0</v>
      </c>
      <c r="M90" s="17"/>
      <c r="N90" s="17">
        <v>2714</v>
      </c>
      <c r="O90" s="17">
        <v>4740</v>
      </c>
      <c r="P90" s="17">
        <v>0</v>
      </c>
      <c r="Q90" s="21">
        <f t="shared" si="8"/>
        <v>18975</v>
      </c>
      <c r="R90" s="17">
        <f t="shared" si="9"/>
        <v>-2092.149999999998</v>
      </c>
      <c r="S90" s="17">
        <f t="shared" si="10"/>
      </c>
      <c r="T90" s="17">
        <f t="shared" si="11"/>
        <v>-2092.149999999998</v>
      </c>
    </row>
    <row r="91" spans="1:29" ht="12.75">
      <c r="A91" s="16">
        <v>81</v>
      </c>
      <c r="B91" s="24" t="s">
        <v>103</v>
      </c>
      <c r="C91" s="27">
        <v>258465.31</v>
      </c>
      <c r="D91" s="26">
        <v>110832.38</v>
      </c>
      <c r="E91" s="24">
        <v>171</v>
      </c>
      <c r="F91" s="25">
        <v>0</v>
      </c>
      <c r="G91" s="24">
        <v>17525</v>
      </c>
      <c r="H91" s="24">
        <v>4507</v>
      </c>
      <c r="I91" s="24">
        <v>10019</v>
      </c>
      <c r="J91" s="24">
        <v>0</v>
      </c>
      <c r="K91" s="24">
        <v>0</v>
      </c>
      <c r="L91" s="24">
        <v>0</v>
      </c>
      <c r="M91" s="24">
        <v>147</v>
      </c>
      <c r="N91" s="24">
        <v>5224</v>
      </c>
      <c r="O91" s="24">
        <v>50961</v>
      </c>
      <c r="P91" s="24">
        <v>7799</v>
      </c>
      <c r="Q91" s="22">
        <f t="shared" si="8"/>
        <v>96353</v>
      </c>
      <c r="R91" s="24">
        <f t="shared" si="9"/>
        <v>243985.93</v>
      </c>
      <c r="S91" s="17">
        <f t="shared" si="10"/>
        <v>243985.93</v>
      </c>
      <c r="T91" s="17">
        <f t="shared" si="11"/>
      </c>
      <c r="U91" s="34"/>
      <c r="V91" s="34"/>
      <c r="W91" s="34"/>
      <c r="X91" s="34"/>
      <c r="Y91" s="34"/>
      <c r="Z91" s="34"/>
      <c r="AA91" s="34"/>
      <c r="AB91" s="34"/>
      <c r="AC91" s="34"/>
    </row>
    <row r="92" spans="1:29" ht="12.75">
      <c r="A92" s="16">
        <v>82</v>
      </c>
      <c r="B92" s="24" t="s">
        <v>104</v>
      </c>
      <c r="C92" s="27">
        <v>51432</v>
      </c>
      <c r="D92" s="26">
        <v>0</v>
      </c>
      <c r="E92" s="24">
        <v>0</v>
      </c>
      <c r="F92" s="25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/>
      <c r="N92" s="24">
        <v>0</v>
      </c>
      <c r="O92" s="24">
        <v>0</v>
      </c>
      <c r="P92" s="24">
        <v>0</v>
      </c>
      <c r="Q92" s="22">
        <f t="shared" si="8"/>
        <v>0</v>
      </c>
      <c r="R92" s="24">
        <f t="shared" si="9"/>
        <v>51432</v>
      </c>
      <c r="S92" s="17">
        <f t="shared" si="10"/>
        <v>51432</v>
      </c>
      <c r="T92" s="17">
        <f t="shared" si="11"/>
      </c>
      <c r="U92" s="34"/>
      <c r="V92" s="34"/>
      <c r="W92" s="34"/>
      <c r="X92" s="34"/>
      <c r="Y92" s="34"/>
      <c r="Z92" s="34"/>
      <c r="AA92" s="34"/>
      <c r="AB92" s="34"/>
      <c r="AC92" s="34"/>
    </row>
    <row r="93" spans="1:20" ht="12.75">
      <c r="A93" s="16">
        <v>83</v>
      </c>
      <c r="B93" s="17" t="s">
        <v>105</v>
      </c>
      <c r="C93" s="18">
        <v>0</v>
      </c>
      <c r="D93" s="19">
        <v>0</v>
      </c>
      <c r="E93" s="17">
        <v>0</v>
      </c>
      <c r="F93" s="20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/>
      <c r="N93" s="17">
        <v>0</v>
      </c>
      <c r="O93" s="17">
        <v>0</v>
      </c>
      <c r="P93" s="17">
        <v>0</v>
      </c>
      <c r="Q93" s="21">
        <f t="shared" si="8"/>
        <v>0</v>
      </c>
      <c r="R93" s="17">
        <v>0</v>
      </c>
      <c r="S93" s="17">
        <f t="shared" si="10"/>
      </c>
      <c r="T93" s="17">
        <f t="shared" si="11"/>
      </c>
    </row>
    <row r="94" spans="1:20" ht="12.75">
      <c r="A94" s="16">
        <v>84</v>
      </c>
      <c r="B94" s="17" t="s">
        <v>106</v>
      </c>
      <c r="C94" s="18">
        <v>47089</v>
      </c>
      <c r="D94" s="19">
        <v>0</v>
      </c>
      <c r="E94" s="17">
        <v>0</v>
      </c>
      <c r="F94" s="20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/>
      <c r="N94" s="17">
        <v>0</v>
      </c>
      <c r="O94" s="17">
        <v>0</v>
      </c>
      <c r="P94" s="17">
        <v>0</v>
      </c>
      <c r="Q94" s="21">
        <f t="shared" si="8"/>
        <v>0</v>
      </c>
      <c r="R94" s="17">
        <f>C94+Q94-D94</f>
        <v>47089</v>
      </c>
      <c r="S94" s="17">
        <f t="shared" si="10"/>
        <v>47089</v>
      </c>
      <c r="T94" s="17">
        <f t="shared" si="11"/>
      </c>
    </row>
    <row r="95" spans="1:20" ht="12.75">
      <c r="A95" s="35">
        <v>85</v>
      </c>
      <c r="B95" s="36" t="s">
        <v>107</v>
      </c>
      <c r="C95" s="37">
        <v>-31686.27</v>
      </c>
      <c r="D95" s="38">
        <v>0</v>
      </c>
      <c r="E95" s="36">
        <v>0</v>
      </c>
      <c r="F95" s="39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/>
      <c r="N95" s="36">
        <v>0</v>
      </c>
      <c r="O95" s="36">
        <v>0</v>
      </c>
      <c r="P95" s="36">
        <v>0</v>
      </c>
      <c r="Q95" s="40">
        <f t="shared" si="8"/>
        <v>0</v>
      </c>
      <c r="R95" s="36">
        <f>C95+Q95-D95</f>
        <v>-31686.27</v>
      </c>
      <c r="S95" s="17">
        <f t="shared" si="10"/>
      </c>
      <c r="T95" s="17">
        <f t="shared" si="11"/>
        <v>-31686.27</v>
      </c>
    </row>
    <row r="96" spans="1:20" ht="12.75">
      <c r="A96" s="35">
        <v>86</v>
      </c>
      <c r="B96" s="36" t="s">
        <v>108</v>
      </c>
      <c r="C96" s="37">
        <v>-30576.75</v>
      </c>
      <c r="D96" s="38">
        <v>0</v>
      </c>
      <c r="E96" s="36">
        <v>0</v>
      </c>
      <c r="F96" s="39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/>
      <c r="N96" s="36">
        <v>0</v>
      </c>
      <c r="O96" s="36">
        <v>0</v>
      </c>
      <c r="P96" s="36">
        <v>0</v>
      </c>
      <c r="Q96" s="40">
        <f t="shared" si="8"/>
        <v>0</v>
      </c>
      <c r="R96" s="36">
        <f>C96+Q96-D96</f>
        <v>-30576.75</v>
      </c>
      <c r="S96" s="17">
        <f t="shared" si="10"/>
      </c>
      <c r="T96" s="17">
        <f t="shared" si="11"/>
        <v>-30576.75</v>
      </c>
    </row>
    <row r="97" spans="1:20" ht="12.75">
      <c r="A97" s="17"/>
      <c r="B97" s="21" t="s">
        <v>109</v>
      </c>
      <c r="C97" s="21">
        <f>SUM(C11:C94)</f>
        <v>3441253.379999999</v>
      </c>
      <c r="D97" s="41">
        <f>SUM(D11:D96)</f>
        <v>8874220.890000004</v>
      </c>
      <c r="E97" s="21">
        <f aca="true" t="shared" si="12" ref="E97:J97">SUM(E11:E94)</f>
        <v>339634</v>
      </c>
      <c r="F97" s="21">
        <f t="shared" si="12"/>
        <v>472374</v>
      </c>
      <c r="G97" s="21">
        <f t="shared" si="12"/>
        <v>463497</v>
      </c>
      <c r="H97" s="21">
        <f t="shared" si="12"/>
        <v>590336</v>
      </c>
      <c r="I97" s="21">
        <f t="shared" si="12"/>
        <v>1222853.8900000001</v>
      </c>
      <c r="J97" s="21">
        <f t="shared" si="12"/>
        <v>1269758</v>
      </c>
      <c r="K97" s="21">
        <f>SUM(K11:K93)</f>
        <v>1023081</v>
      </c>
      <c r="L97" s="21">
        <f>SUM(L11:L94)</f>
        <v>901031</v>
      </c>
      <c r="M97" s="21">
        <f>SUM(M11:M93)</f>
        <v>1225601</v>
      </c>
      <c r="N97" s="21">
        <f>SUM(N11:N94)</f>
        <v>1189718</v>
      </c>
      <c r="O97" s="21">
        <f>SUM(O11:O96)</f>
        <v>604846</v>
      </c>
      <c r="P97" s="21">
        <f>SUM(P11:P96)</f>
        <v>696954</v>
      </c>
      <c r="Q97" s="21">
        <f>SUM(Q11:Q92)</f>
        <v>9999683.89</v>
      </c>
      <c r="R97" s="17">
        <f>SUM(R11:R94)</f>
        <v>4566716.379999998</v>
      </c>
      <c r="S97" s="17">
        <f>SUM(S11:S94)</f>
        <v>6321539.960000001</v>
      </c>
      <c r="T97" s="17">
        <f>SUM(T11:T94)</f>
        <v>-1754823.58</v>
      </c>
    </row>
    <row r="100" ht="12.75">
      <c r="B100" s="1" t="s">
        <v>110</v>
      </c>
    </row>
    <row r="105" ht="12.75">
      <c r="D105" s="42"/>
    </row>
  </sheetData>
  <sheetProtection/>
  <mergeCells count="3">
    <mergeCell ref="A5:O5"/>
    <mergeCell ref="A6:P6"/>
    <mergeCell ref="A8:P8"/>
  </mergeCells>
  <printOptions/>
  <pageMargins left="0.25" right="0.16" top="0.2" bottom="0.25" header="0.29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VIT</cp:lastModifiedBy>
  <dcterms:created xsi:type="dcterms:W3CDTF">2012-04-27T09:58:14Z</dcterms:created>
  <dcterms:modified xsi:type="dcterms:W3CDTF">2012-04-27T09:59:19Z</dcterms:modified>
  <cp:category/>
  <cp:version/>
  <cp:contentType/>
  <cp:contentStatus/>
</cp:coreProperties>
</file>